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G:\Transfer\GENERAL\Finance\RK\Historical Model Update\"/>
    </mc:Choice>
  </mc:AlternateContent>
  <xr:revisionPtr revIDLastSave="0" documentId="13_ncr:1_{3FC21F66-9262-4DA7-9DC6-FBCBB067A019}" xr6:coauthVersionLast="47" xr6:coauthVersionMax="47" xr10:uidLastSave="{00000000-0000-0000-0000-000000000000}"/>
  <bookViews>
    <workbookView xWindow="28680" yWindow="-120" windowWidth="29040" windowHeight="15840" tabRatio="933" activeTab="1"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Stats'!$A$1:$AW$46</definedName>
    <definedName name="_xlnm.Print_Area" localSheetId="1">'Consolidated Model'!$A$1:$AA$128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Model'!$A$1:$A$71</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27" i="10" l="1"/>
  <c r="AW26" i="10"/>
  <c r="AA93" i="8" l="1"/>
  <c r="AW46" i="10" l="1"/>
  <c r="AW40" i="10"/>
  <c r="AW34" i="10"/>
  <c r="AA105" i="8"/>
  <c r="AA85" i="8"/>
  <c r="AA95" i="8" s="1"/>
  <c r="AA77" i="8"/>
  <c r="AA57" i="8"/>
  <c r="AA44" i="8"/>
  <c r="AA32" i="8"/>
  <c r="AA17" i="8"/>
  <c r="AA103" i="8" s="1"/>
  <c r="AA10" i="8"/>
  <c r="AA101" i="8" s="1"/>
  <c r="T12" i="10"/>
  <c r="U12" i="10"/>
  <c r="V12" i="10"/>
  <c r="X12" i="10"/>
  <c r="Y12" i="10"/>
  <c r="Z12" i="10"/>
  <c r="AA12" i="10"/>
  <c r="AB12" i="10"/>
  <c r="AC12" i="10"/>
  <c r="AD12" i="10"/>
  <c r="AE12" i="10"/>
  <c r="AF12" i="10"/>
  <c r="AH12" i="10"/>
  <c r="AI12" i="10"/>
  <c r="AJ12" i="10"/>
  <c r="AK12" i="10"/>
  <c r="AL12" i="10"/>
  <c r="AM12" i="10"/>
  <c r="AN12" i="10"/>
  <c r="AO12" i="10"/>
  <c r="AP12" i="10"/>
  <c r="AR12" i="10"/>
  <c r="AS12" i="10"/>
  <c r="AT12" i="10"/>
  <c r="AU12" i="10"/>
  <c r="T24" i="10"/>
  <c r="T27" i="10" s="1"/>
  <c r="U24" i="10"/>
  <c r="V24" i="10"/>
  <c r="V27" i="10" s="1"/>
  <c r="W24" i="10"/>
  <c r="X24" i="10"/>
  <c r="Y24" i="10"/>
  <c r="Y27" i="10" s="1"/>
  <c r="Z24" i="10"/>
  <c r="AA24" i="10"/>
  <c r="AB24" i="10"/>
  <c r="AB27" i="10" s="1"/>
  <c r="AC24" i="10"/>
  <c r="AD24" i="10"/>
  <c r="AD27" i="10" s="1"/>
  <c r="T25" i="10"/>
  <c r="U25" i="10"/>
  <c r="V25" i="10"/>
  <c r="W25" i="10"/>
  <c r="X25" i="10"/>
  <c r="Y25" i="10"/>
  <c r="Z25" i="10"/>
  <c r="AA25" i="10"/>
  <c r="AB25" i="10"/>
  <c r="AC25" i="10"/>
  <c r="AD25" i="10"/>
  <c r="T26" i="10"/>
  <c r="U26" i="10"/>
  <c r="V26" i="10"/>
  <c r="W26" i="10"/>
  <c r="X26" i="10"/>
  <c r="Y26" i="10"/>
  <c r="Z26" i="10"/>
  <c r="AA26" i="10"/>
  <c r="AA27" i="10" s="1"/>
  <c r="AB26" i="10"/>
  <c r="AC26" i="10"/>
  <c r="AD26" i="10"/>
  <c r="U27" i="10"/>
  <c r="W27" i="10"/>
  <c r="X27" i="10"/>
  <c r="Z27" i="10"/>
  <c r="AC27" i="10"/>
  <c r="AE27" i="10"/>
  <c r="AF27" i="10"/>
  <c r="AG27" i="10"/>
  <c r="AH27" i="10"/>
  <c r="AI27" i="10"/>
  <c r="AJ27" i="10"/>
  <c r="AK27" i="10"/>
  <c r="AL27" i="10"/>
  <c r="AM27" i="10"/>
  <c r="AN27" i="10"/>
  <c r="AO27" i="10"/>
  <c r="AP27" i="10"/>
  <c r="AQ27" i="10"/>
  <c r="AR27" i="10"/>
  <c r="AS27" i="10"/>
  <c r="AT27" i="10"/>
  <c r="AU27" i="10"/>
  <c r="AV27" i="10"/>
  <c r="T34" i="10"/>
  <c r="U34" i="10"/>
  <c r="V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T40" i="10"/>
  <c r="U40" i="10"/>
  <c r="V40" i="10"/>
  <c r="W40" i="10"/>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I45" i="10"/>
  <c r="AI46" i="10" s="1"/>
  <c r="AJ45" i="10"/>
  <c r="T46" i="10"/>
  <c r="U46" i="10"/>
  <c r="V46" i="10"/>
  <c r="W46" i="10"/>
  <c r="X46" i="10"/>
  <c r="Y46" i="10"/>
  <c r="Z46" i="10"/>
  <c r="AA46" i="10"/>
  <c r="AB46" i="10"/>
  <c r="AC46" i="10"/>
  <c r="AD46" i="10"/>
  <c r="AE46" i="10"/>
  <c r="AF46" i="10"/>
  <c r="AG46" i="10"/>
  <c r="AH46" i="10"/>
  <c r="AJ46" i="10"/>
  <c r="AK46" i="10"/>
  <c r="AL46" i="10"/>
  <c r="AM46" i="10"/>
  <c r="AN46" i="10"/>
  <c r="AO46" i="10"/>
  <c r="AP46" i="10"/>
  <c r="AQ46" i="10"/>
  <c r="AR46" i="10"/>
  <c r="AS46" i="10"/>
  <c r="AT46" i="10"/>
  <c r="AU46" i="10"/>
  <c r="AV46" i="10"/>
  <c r="AA59" i="8" l="1"/>
  <c r="AA65" i="8" s="1"/>
  <c r="AA69" i="8" s="1"/>
  <c r="AA71" i="8" s="1"/>
  <c r="AA73" i="8" s="1"/>
  <c r="AA23" i="8"/>
  <c r="AA27" i="8"/>
  <c r="AA29" i="8"/>
  <c r="AV12" i="10"/>
  <c r="AG12" i="10"/>
  <c r="AQ12" i="10"/>
  <c r="Y105" i="8"/>
  <c r="T105" i="8"/>
  <c r="O105" i="8"/>
  <c r="J105" i="8"/>
  <c r="E44" i="8"/>
  <c r="X105" i="8"/>
  <c r="W105" i="8"/>
  <c r="V105" i="8"/>
  <c r="S105" i="8"/>
  <c r="R105" i="8"/>
  <c r="Q105" i="8"/>
  <c r="N105" i="8"/>
  <c r="M105" i="8"/>
  <c r="L105" i="8"/>
  <c r="I105" i="8"/>
  <c r="G105" i="8"/>
  <c r="D105" i="8"/>
  <c r="C105" i="8"/>
  <c r="B105" i="8"/>
  <c r="F20" i="8"/>
  <c r="K20" i="8"/>
  <c r="P20" i="8"/>
  <c r="U20" i="8"/>
  <c r="Z20" i="8"/>
  <c r="Z9" i="8"/>
  <c r="U9" i="8"/>
  <c r="P9" i="8"/>
  <c r="K9" i="8"/>
  <c r="F9" i="8"/>
  <c r="AA107" i="8" l="1"/>
  <c r="AA11" i="8"/>
  <c r="AA21" i="8"/>
  <c r="AA34" i="8"/>
  <c r="AA18" i="8"/>
  <c r="E105" i="8"/>
  <c r="Y24" i="8"/>
  <c r="X24" i="8"/>
  <c r="W24" i="8"/>
  <c r="V24" i="8"/>
  <c r="T24" i="8"/>
  <c r="S24" i="8"/>
  <c r="R24" i="8"/>
  <c r="Q24" i="8"/>
  <c r="O24" i="8"/>
  <c r="N24" i="8"/>
  <c r="M24" i="8"/>
  <c r="L24" i="8"/>
  <c r="J24" i="8"/>
  <c r="I24" i="8"/>
  <c r="H24" i="8"/>
  <c r="G24" i="8"/>
  <c r="E24" i="8"/>
  <c r="D24" i="8"/>
  <c r="C24" i="8"/>
  <c r="B24" i="8"/>
  <c r="Z14" i="8"/>
  <c r="U14" i="8"/>
  <c r="P14" i="8"/>
  <c r="K14" i="8"/>
  <c r="F14" i="8"/>
  <c r="Z42" i="8"/>
  <c r="Z105" i="8" s="1"/>
  <c r="U42" i="8"/>
  <c r="U105" i="8" s="1"/>
  <c r="P42" i="8"/>
  <c r="P105" i="8" s="1"/>
  <c r="K42" i="8"/>
  <c r="K105" i="8" s="1"/>
  <c r="Z39" i="8"/>
  <c r="U39" i="8"/>
  <c r="P39" i="8"/>
  <c r="K39" i="8"/>
  <c r="F39" i="8"/>
  <c r="Z15" i="8"/>
  <c r="U15" i="8"/>
  <c r="P15" i="8"/>
  <c r="K15" i="8"/>
  <c r="F15" i="8"/>
  <c r="Z37" i="8"/>
  <c r="U37" i="8"/>
  <c r="P37" i="8"/>
  <c r="K37" i="8"/>
  <c r="F37" i="8"/>
  <c r="Z96" i="8"/>
  <c r="U96" i="8"/>
  <c r="P96" i="8"/>
  <c r="K96" i="8"/>
  <c r="F96" i="8"/>
  <c r="Z94" i="8"/>
  <c r="U94" i="8"/>
  <c r="U92" i="8"/>
  <c r="P94" i="8"/>
  <c r="K94" i="8"/>
  <c r="F94" i="8" l="1"/>
  <c r="F80" i="8"/>
  <c r="H105" i="8" l="1"/>
  <c r="Y32" i="8"/>
  <c r="X32" i="8"/>
  <c r="W32" i="8"/>
  <c r="V32" i="8"/>
  <c r="T32" i="8"/>
  <c r="S32" i="8"/>
  <c r="R32" i="8"/>
  <c r="Q32" i="8"/>
  <c r="O32" i="8"/>
  <c r="N32" i="8"/>
  <c r="M32" i="8"/>
  <c r="L32" i="8"/>
  <c r="J32" i="8"/>
  <c r="I32" i="8"/>
  <c r="H32" i="8"/>
  <c r="G32" i="8"/>
  <c r="E32" i="8"/>
  <c r="D32" i="8"/>
  <c r="C32" i="8"/>
  <c r="B32" i="8"/>
  <c r="F42" i="8" l="1"/>
  <c r="F105" i="8" s="1"/>
  <c r="K44" i="8" l="1"/>
  <c r="U44" i="8" l="1"/>
  <c r="P44" i="8"/>
  <c r="Z16" i="8" l="1"/>
  <c r="Z13" i="8"/>
  <c r="Z8" i="8"/>
  <c r="Y17" i="8"/>
  <c r="Y103" i="8" s="1"/>
  <c r="W17" i="8"/>
  <c r="W103" i="8" s="1"/>
  <c r="V17" i="8"/>
  <c r="V103" i="8" s="1"/>
  <c r="U16" i="8"/>
  <c r="U13" i="8"/>
  <c r="T10" i="8"/>
  <c r="T101" i="8" s="1"/>
  <c r="S10" i="8"/>
  <c r="S101" i="8" s="1"/>
  <c r="R17" i="8"/>
  <c r="R103" i="8" s="1"/>
  <c r="P16" i="8"/>
  <c r="P13" i="8"/>
  <c r="L17" i="8"/>
  <c r="L103" i="8" s="1"/>
  <c r="H17" i="8"/>
  <c r="H103" i="8" s="1"/>
  <c r="I17" i="8"/>
  <c r="I103" i="8" s="1"/>
  <c r="J17" i="8"/>
  <c r="J103" i="8" s="1"/>
  <c r="K16" i="8"/>
  <c r="K13" i="8"/>
  <c r="I10" i="8"/>
  <c r="I101" i="8" s="1"/>
  <c r="H10" i="8"/>
  <c r="H101" i="8" s="1"/>
  <c r="G10" i="8"/>
  <c r="G101" i="8" s="1"/>
  <c r="F16" i="8"/>
  <c r="F13" i="8"/>
  <c r="F8" i="8"/>
  <c r="E17" i="8"/>
  <c r="E103" i="8" s="1"/>
  <c r="D17" i="8"/>
  <c r="D103" i="8" s="1"/>
  <c r="D10" i="8"/>
  <c r="D101" i="8" s="1"/>
  <c r="B17" i="8"/>
  <c r="Y10" i="8"/>
  <c r="Y101" i="8" s="1"/>
  <c r="X10" i="8"/>
  <c r="X101" i="8" s="1"/>
  <c r="W10" i="8"/>
  <c r="W101" i="8" s="1"/>
  <c r="V10" i="8"/>
  <c r="V101" i="8" s="1"/>
  <c r="R10" i="8"/>
  <c r="R101" i="8" s="1"/>
  <c r="Q10" i="8"/>
  <c r="Q101" i="8" s="1"/>
  <c r="O10" i="8"/>
  <c r="O101" i="8" s="1"/>
  <c r="N10" i="8"/>
  <c r="N101" i="8" s="1"/>
  <c r="M10" i="8"/>
  <c r="M101" i="8" s="1"/>
  <c r="L10" i="8"/>
  <c r="L101" i="8" s="1"/>
  <c r="E10" i="8"/>
  <c r="E101" i="8" s="1"/>
  <c r="C10" i="8"/>
  <c r="C101" i="8" s="1"/>
  <c r="B10" i="8"/>
  <c r="X17" i="8"/>
  <c r="X103" i="8" s="1"/>
  <c r="T17" i="8"/>
  <c r="T103" i="8" s="1"/>
  <c r="S17" i="8"/>
  <c r="S103" i="8" s="1"/>
  <c r="Q17" i="8"/>
  <c r="Q103" i="8" s="1"/>
  <c r="O17" i="8"/>
  <c r="O103" i="8" s="1"/>
  <c r="N17" i="8"/>
  <c r="N103" i="8" s="1"/>
  <c r="M17" i="8"/>
  <c r="M103" i="8" s="1"/>
  <c r="G17" i="8"/>
  <c r="G103" i="8" s="1"/>
  <c r="C17" i="8"/>
  <c r="C103" i="8" s="1"/>
  <c r="F32" i="8" l="1"/>
  <c r="P32" i="8"/>
  <c r="C29" i="8"/>
  <c r="W29" i="8"/>
  <c r="M29" i="8"/>
  <c r="Y29" i="8"/>
  <c r="X29" i="8"/>
  <c r="U32" i="8"/>
  <c r="N29" i="8"/>
  <c r="K32" i="8"/>
  <c r="E29" i="8"/>
  <c r="O29" i="8"/>
  <c r="J29" i="8"/>
  <c r="G29" i="8"/>
  <c r="Q29" i="8"/>
  <c r="I29" i="8"/>
  <c r="V29" i="8"/>
  <c r="D29" i="8"/>
  <c r="S29" i="8"/>
  <c r="H29" i="8"/>
  <c r="R29" i="8"/>
  <c r="T29" i="8"/>
  <c r="B29" i="8"/>
  <c r="B103" i="8"/>
  <c r="L29" i="8"/>
  <c r="Z10" i="8"/>
  <c r="Z101" i="8" s="1"/>
  <c r="O23" i="8"/>
  <c r="I23" i="8"/>
  <c r="R23" i="8"/>
  <c r="G23" i="8"/>
  <c r="F10" i="8"/>
  <c r="F101" i="8" s="1"/>
  <c r="L23" i="8"/>
  <c r="N23" i="8"/>
  <c r="H23" i="8"/>
  <c r="V23" i="8"/>
  <c r="W23" i="8"/>
  <c r="Q23" i="8"/>
  <c r="M23" i="8"/>
  <c r="X23" i="8"/>
  <c r="S23" i="8"/>
  <c r="T23" i="8"/>
  <c r="U17" i="8"/>
  <c r="U103" i="8" s="1"/>
  <c r="F17" i="8"/>
  <c r="F103" i="8" s="1"/>
  <c r="P17" i="8"/>
  <c r="P103" i="8" s="1"/>
  <c r="K17" i="8"/>
  <c r="K103" i="8" s="1"/>
  <c r="C23" i="8"/>
  <c r="B23" i="8"/>
  <c r="E23" i="8"/>
  <c r="D23" i="8"/>
  <c r="R18" i="8" l="1"/>
  <c r="O11" i="8"/>
  <c r="E11" i="8"/>
  <c r="D18" i="8"/>
  <c r="D11" i="8"/>
  <c r="D21" i="8"/>
  <c r="H11" i="8"/>
  <c r="H21" i="8"/>
  <c r="O18" i="8"/>
  <c r="O21" i="8"/>
  <c r="Q11" i="8"/>
  <c r="Q21" i="8"/>
  <c r="W11" i="8"/>
  <c r="W21" i="8"/>
  <c r="V11" i="8"/>
  <c r="V21" i="8"/>
  <c r="T11" i="8"/>
  <c r="T21" i="8"/>
  <c r="S11" i="8"/>
  <c r="S21" i="8"/>
  <c r="V18" i="8"/>
  <c r="I11" i="8"/>
  <c r="I21" i="8"/>
  <c r="N18" i="8"/>
  <c r="N21" i="8"/>
  <c r="B11" i="8"/>
  <c r="B21" i="8"/>
  <c r="L11" i="8"/>
  <c r="L21" i="8"/>
  <c r="X18" i="8"/>
  <c r="X21" i="8"/>
  <c r="R11" i="8"/>
  <c r="R21" i="8"/>
  <c r="E18" i="8"/>
  <c r="E21" i="8"/>
  <c r="C11" i="8"/>
  <c r="C21" i="8"/>
  <c r="M11" i="8"/>
  <c r="M21" i="8"/>
  <c r="G11" i="8"/>
  <c r="G21" i="8"/>
  <c r="H18" i="8"/>
  <c r="M18" i="8"/>
  <c r="B18" i="8"/>
  <c r="Q18" i="8"/>
  <c r="W18" i="8"/>
  <c r="S18" i="8"/>
  <c r="N11" i="8"/>
  <c r="T18" i="8"/>
  <c r="G18" i="8"/>
  <c r="X11" i="8"/>
  <c r="I18" i="8"/>
  <c r="L18" i="8"/>
  <c r="C18" i="8"/>
  <c r="K29" i="8"/>
  <c r="P29" i="8"/>
  <c r="F29" i="8"/>
  <c r="Z27" i="8"/>
  <c r="U29" i="8"/>
  <c r="F23" i="8"/>
  <c r="Z5" i="8"/>
  <c r="Z24" i="8" s="1"/>
  <c r="Y77" i="8"/>
  <c r="F11" i="8" l="1"/>
  <c r="F21" i="8"/>
  <c r="F18" i="8"/>
  <c r="Y47" i="8"/>
  <c r="Z49" i="8"/>
  <c r="Z48" i="8"/>
  <c r="Z72" i="8"/>
  <c r="Z67" i="8"/>
  <c r="Z64" i="8"/>
  <c r="Z63" i="8"/>
  <c r="Z62" i="8"/>
  <c r="Z61" i="8"/>
  <c r="Z52" i="8"/>
  <c r="Z51" i="8"/>
  <c r="Z50" i="8"/>
  <c r="Z92" i="8"/>
  <c r="Z91" i="8"/>
  <c r="Z90" i="8"/>
  <c r="Z89" i="8"/>
  <c r="Z88" i="8"/>
  <c r="Z87" i="8"/>
  <c r="Z86" i="8"/>
  <c r="Z84" i="8"/>
  <c r="Y85" i="8"/>
  <c r="Z82" i="8"/>
  <c r="Z81" i="8"/>
  <c r="Z80" i="8"/>
  <c r="Z76" i="8"/>
  <c r="Z74" i="8"/>
  <c r="Z68" i="8"/>
  <c r="Z56" i="8"/>
  <c r="Z55" i="8"/>
  <c r="Z54" i="8"/>
  <c r="Z53" i="8"/>
  <c r="X77" i="8"/>
  <c r="W77" i="8"/>
  <c r="V77" i="8"/>
  <c r="Y57" i="8"/>
  <c r="Z83" i="8"/>
  <c r="F89" i="8"/>
  <c r="F90" i="8"/>
  <c r="K89" i="8"/>
  <c r="K90" i="8"/>
  <c r="K91" i="8"/>
  <c r="P89" i="8"/>
  <c r="P90" i="8"/>
  <c r="P91" i="8"/>
  <c r="U89" i="8"/>
  <c r="U90" i="8"/>
  <c r="U91" i="8"/>
  <c r="X47" i="8"/>
  <c r="X85" i="8"/>
  <c r="X57" i="8"/>
  <c r="W85" i="8"/>
  <c r="T57" i="8"/>
  <c r="V57" i="8"/>
  <c r="W57" i="8"/>
  <c r="W47" i="8"/>
  <c r="V85" i="8"/>
  <c r="V93" i="8" s="1"/>
  <c r="V95" i="8" s="1"/>
  <c r="V47" i="8"/>
  <c r="U83" i="8"/>
  <c r="U88" i="8"/>
  <c r="S85" i="8"/>
  <c r="R85" i="8"/>
  <c r="Q85" i="8"/>
  <c r="U84" i="8"/>
  <c r="U63" i="8"/>
  <c r="T47" i="8"/>
  <c r="U52" i="8"/>
  <c r="U87" i="8"/>
  <c r="U86" i="8"/>
  <c r="U82" i="8"/>
  <c r="U81" i="8"/>
  <c r="U80" i="8"/>
  <c r="U76" i="8"/>
  <c r="U74" i="8"/>
  <c r="U72" i="8"/>
  <c r="U68" i="8"/>
  <c r="U67" i="8"/>
  <c r="U64" i="8"/>
  <c r="U62" i="8"/>
  <c r="U61" i="8"/>
  <c r="U56" i="8"/>
  <c r="U55" i="8"/>
  <c r="U54" i="8"/>
  <c r="U53" i="8"/>
  <c r="U51" i="8"/>
  <c r="U50" i="8"/>
  <c r="U8" i="8"/>
  <c r="U5" i="8"/>
  <c r="U77" i="8"/>
  <c r="S47" i="8"/>
  <c r="S57" i="8"/>
  <c r="U49" i="8"/>
  <c r="U48" i="8"/>
  <c r="R47" i="8"/>
  <c r="R57" i="8"/>
  <c r="Q57" i="8"/>
  <c r="Q47" i="8"/>
  <c r="F47" i="8"/>
  <c r="O47" i="8"/>
  <c r="P47" i="8" s="1"/>
  <c r="L77" i="8"/>
  <c r="M77" i="8"/>
  <c r="O77" i="8"/>
  <c r="O72" i="8"/>
  <c r="P72" i="8" s="1"/>
  <c r="N57" i="8"/>
  <c r="O57" i="8"/>
  <c r="P92" i="8"/>
  <c r="P88" i="8"/>
  <c r="P87" i="8"/>
  <c r="P86" i="8"/>
  <c r="P83" i="8"/>
  <c r="P82" i="8"/>
  <c r="P81" i="8"/>
  <c r="P80" i="8"/>
  <c r="P76" i="8"/>
  <c r="P68" i="8"/>
  <c r="P67" i="8"/>
  <c r="P64" i="8"/>
  <c r="P63" i="8"/>
  <c r="P62" i="8"/>
  <c r="P61" i="8"/>
  <c r="P56" i="8"/>
  <c r="P55" i="8"/>
  <c r="P54" i="8"/>
  <c r="P53" i="8"/>
  <c r="P52" i="8"/>
  <c r="P51" i="8"/>
  <c r="P50" i="8"/>
  <c r="P48" i="8"/>
  <c r="P8" i="8"/>
  <c r="O85" i="8"/>
  <c r="N85" i="8"/>
  <c r="M49" i="8"/>
  <c r="M57" i="8" s="1"/>
  <c r="K82" i="8"/>
  <c r="K83" i="8"/>
  <c r="K81" i="8"/>
  <c r="K80" i="8"/>
  <c r="K88" i="8"/>
  <c r="K87" i="8"/>
  <c r="K86" i="8"/>
  <c r="F92" i="8"/>
  <c r="F91" i="8"/>
  <c r="F88" i="8"/>
  <c r="F87" i="8"/>
  <c r="F86" i="8"/>
  <c r="F83" i="8"/>
  <c r="F82" i="8"/>
  <c r="F81" i="8"/>
  <c r="K92" i="8"/>
  <c r="J77" i="8"/>
  <c r="I77" i="8"/>
  <c r="H77" i="8"/>
  <c r="G77" i="8"/>
  <c r="F77" i="8"/>
  <c r="E77" i="8"/>
  <c r="D77" i="8"/>
  <c r="C77" i="8"/>
  <c r="B77" i="8"/>
  <c r="K76" i="8"/>
  <c r="K74" i="8"/>
  <c r="J72" i="8"/>
  <c r="K72" i="8" s="1"/>
  <c r="K68" i="8"/>
  <c r="F68" i="8"/>
  <c r="K67" i="8"/>
  <c r="K64" i="8"/>
  <c r="F64" i="8"/>
  <c r="K63" i="8"/>
  <c r="F63" i="8"/>
  <c r="K62" i="8"/>
  <c r="K61" i="8"/>
  <c r="J57" i="8"/>
  <c r="K56" i="8"/>
  <c r="K55" i="8"/>
  <c r="K54" i="8"/>
  <c r="K53" i="8"/>
  <c r="K52" i="8"/>
  <c r="K51" i="8"/>
  <c r="K50" i="8"/>
  <c r="L49" i="8"/>
  <c r="L57" i="8" s="1"/>
  <c r="I49" i="8"/>
  <c r="I57" i="8" s="1"/>
  <c r="H49" i="8"/>
  <c r="H57" i="8" s="1"/>
  <c r="G49" i="8"/>
  <c r="G57" i="8" s="1"/>
  <c r="D49" i="8"/>
  <c r="D57" i="8" s="1"/>
  <c r="C49" i="8"/>
  <c r="C57" i="8" s="1"/>
  <c r="B49" i="8"/>
  <c r="B57" i="8" s="1"/>
  <c r="K48" i="8"/>
  <c r="F48" i="8"/>
  <c r="K47" i="8"/>
  <c r="K8" i="8"/>
  <c r="K24" i="8" s="1"/>
  <c r="F5" i="8"/>
  <c r="F24" i="8" s="1"/>
  <c r="M85" i="8"/>
  <c r="J85" i="8"/>
  <c r="H85" i="8"/>
  <c r="D85" i="8"/>
  <c r="L85" i="8"/>
  <c r="G85" i="8"/>
  <c r="I85" i="8"/>
  <c r="P74" i="8"/>
  <c r="C85" i="8"/>
  <c r="B85" i="8"/>
  <c r="E85" i="8"/>
  <c r="P5" i="8"/>
  <c r="E57" i="8"/>
  <c r="U24" i="8" l="1"/>
  <c r="P24" i="8"/>
  <c r="L93" i="8"/>
  <c r="L95" i="8" s="1"/>
  <c r="B93" i="8"/>
  <c r="B95" i="8" s="1"/>
  <c r="Y93" i="8"/>
  <c r="Y95" i="8" s="1"/>
  <c r="X93" i="8"/>
  <c r="X95" i="8" s="1"/>
  <c r="W93" i="8"/>
  <c r="W95" i="8" s="1"/>
  <c r="S93" i="8"/>
  <c r="S95" i="8" s="1"/>
  <c r="R93" i="8"/>
  <c r="R95" i="8" s="1"/>
  <c r="Q93" i="8"/>
  <c r="Q95" i="8" s="1"/>
  <c r="O93" i="8"/>
  <c r="O95" i="8" s="1"/>
  <c r="N93" i="8"/>
  <c r="N95" i="8" s="1"/>
  <c r="M93" i="8"/>
  <c r="M95" i="8" s="1"/>
  <c r="J93" i="8"/>
  <c r="J95" i="8" s="1"/>
  <c r="I93" i="8"/>
  <c r="I95" i="8" s="1"/>
  <c r="H93" i="8"/>
  <c r="H95" i="8" s="1"/>
  <c r="G93" i="8"/>
  <c r="G95" i="8" s="1"/>
  <c r="E93" i="8"/>
  <c r="E95" i="8" s="1"/>
  <c r="D93" i="8"/>
  <c r="D95" i="8" s="1"/>
  <c r="C93" i="8"/>
  <c r="C95" i="8" s="1"/>
  <c r="L27" i="8"/>
  <c r="T27" i="8"/>
  <c r="I27" i="8"/>
  <c r="O27" i="8"/>
  <c r="R27" i="8"/>
  <c r="M27" i="8"/>
  <c r="N27" i="8"/>
  <c r="X27" i="8"/>
  <c r="Y27" i="8"/>
  <c r="G27" i="8"/>
  <c r="V27" i="8"/>
  <c r="W27" i="8"/>
  <c r="S27" i="8"/>
  <c r="H27" i="8"/>
  <c r="Q27" i="8"/>
  <c r="B27" i="8"/>
  <c r="B101" i="8"/>
  <c r="E27" i="8"/>
  <c r="G44" i="8"/>
  <c r="D44" i="8"/>
  <c r="D27" i="8"/>
  <c r="C44" i="8"/>
  <c r="C27" i="8"/>
  <c r="U10" i="8"/>
  <c r="U101" i="8" s="1"/>
  <c r="P10" i="8"/>
  <c r="P101" i="8" s="1"/>
  <c r="N44" i="8"/>
  <c r="S44" i="8"/>
  <c r="M44" i="8"/>
  <c r="J44" i="8"/>
  <c r="K77" i="8"/>
  <c r="K85" i="8"/>
  <c r="F49" i="8"/>
  <c r="F57" i="8" s="1"/>
  <c r="K49" i="8"/>
  <c r="K57" i="8" s="1"/>
  <c r="Y23" i="8"/>
  <c r="I44" i="8"/>
  <c r="F85" i="8"/>
  <c r="B44" i="8"/>
  <c r="Z85" i="8"/>
  <c r="Z93" i="8" s="1"/>
  <c r="Z95" i="8" s="1"/>
  <c r="P77" i="8"/>
  <c r="P85" i="8"/>
  <c r="O44" i="8"/>
  <c r="X44" i="8"/>
  <c r="Z77" i="8"/>
  <c r="Q44" i="8"/>
  <c r="U47" i="8"/>
  <c r="Z17" i="8"/>
  <c r="Z103" i="8" s="1"/>
  <c r="Z57" i="8"/>
  <c r="W44" i="8"/>
  <c r="T85" i="8"/>
  <c r="T93" i="8" s="1"/>
  <c r="T95" i="8" s="1"/>
  <c r="U57" i="8"/>
  <c r="H44" i="8"/>
  <c r="Z47" i="8"/>
  <c r="L44" i="8"/>
  <c r="R44" i="8"/>
  <c r="V44" i="8"/>
  <c r="Y44" i="8"/>
  <c r="P49" i="8"/>
  <c r="P57" i="8" s="1"/>
  <c r="T44" i="8"/>
  <c r="Y21" i="8" l="1"/>
  <c r="Y11" i="8"/>
  <c r="Y18" i="8"/>
  <c r="F93" i="8"/>
  <c r="F95" i="8" s="1"/>
  <c r="P93" i="8"/>
  <c r="P95" i="8" s="1"/>
  <c r="K93" i="8"/>
  <c r="K95" i="8" s="1"/>
  <c r="Y107" i="8"/>
  <c r="M34" i="8"/>
  <c r="I107" i="8"/>
  <c r="I34" i="8"/>
  <c r="C107" i="8"/>
  <c r="C34" i="8"/>
  <c r="V107" i="8"/>
  <c r="V34" i="8"/>
  <c r="D107" i="8"/>
  <c r="D34" i="8"/>
  <c r="G107" i="8"/>
  <c r="G34" i="8"/>
  <c r="X107" i="8"/>
  <c r="X34" i="8"/>
  <c r="W107" i="8"/>
  <c r="W34" i="8"/>
  <c r="L107" i="8"/>
  <c r="L34" i="8"/>
  <c r="P27" i="8"/>
  <c r="Z32" i="8"/>
  <c r="S107" i="8"/>
  <c r="S34" i="8"/>
  <c r="Y34" i="8"/>
  <c r="Z29" i="8"/>
  <c r="T107" i="8"/>
  <c r="T34" i="8"/>
  <c r="Q107" i="8"/>
  <c r="Q34" i="8"/>
  <c r="O107" i="8"/>
  <c r="O34" i="8"/>
  <c r="R107" i="8"/>
  <c r="R34" i="8"/>
  <c r="N107" i="8"/>
  <c r="N34" i="8"/>
  <c r="E107" i="8"/>
  <c r="E34" i="8"/>
  <c r="H107" i="8"/>
  <c r="H34" i="8"/>
  <c r="B107" i="8"/>
  <c r="B34" i="8"/>
  <c r="U27" i="8"/>
  <c r="G59" i="8"/>
  <c r="G65" i="8" s="1"/>
  <c r="G69" i="8" s="1"/>
  <c r="G71" i="8" s="1"/>
  <c r="G73" i="8" s="1"/>
  <c r="Z44" i="8"/>
  <c r="W59" i="8"/>
  <c r="W65" i="8" s="1"/>
  <c r="W69" i="8" s="1"/>
  <c r="W71" i="8" s="1"/>
  <c r="W73" i="8" s="1"/>
  <c r="X59" i="8"/>
  <c r="X65" i="8" s="1"/>
  <c r="X69" i="8" s="1"/>
  <c r="X71" i="8" s="1"/>
  <c r="X73" i="8" s="1"/>
  <c r="S59" i="8"/>
  <c r="S65" i="8" s="1"/>
  <c r="S69" i="8" s="1"/>
  <c r="S71" i="8" s="1"/>
  <c r="S73" i="8" s="1"/>
  <c r="N59" i="8"/>
  <c r="N65" i="8" s="1"/>
  <c r="N69" i="8" s="1"/>
  <c r="N71" i="8" s="1"/>
  <c r="N73" i="8" s="1"/>
  <c r="M59" i="8"/>
  <c r="M65" i="8" s="1"/>
  <c r="M69" i="8" s="1"/>
  <c r="M71" i="8" s="1"/>
  <c r="M73" i="8" s="1"/>
  <c r="J59" i="8"/>
  <c r="J65" i="8" s="1"/>
  <c r="J69" i="8" s="1"/>
  <c r="J71" i="8" s="1"/>
  <c r="J73" i="8" s="1"/>
  <c r="D59" i="8"/>
  <c r="D65" i="8" s="1"/>
  <c r="D69" i="8" s="1"/>
  <c r="D71" i="8" s="1"/>
  <c r="D73" i="8" s="1"/>
  <c r="D74" i="8" s="1"/>
  <c r="C59" i="8"/>
  <c r="C65" i="8" s="1"/>
  <c r="C69" i="8" s="1"/>
  <c r="C71" i="8" s="1"/>
  <c r="C73" i="8" s="1"/>
  <c r="C74" i="8" s="1"/>
  <c r="F44" i="8"/>
  <c r="F27" i="8"/>
  <c r="P23" i="8"/>
  <c r="O59" i="8"/>
  <c r="O65" i="8" s="1"/>
  <c r="O69" i="8" s="1"/>
  <c r="O71" i="8" s="1"/>
  <c r="O73" i="8" s="1"/>
  <c r="B59" i="8"/>
  <c r="B65" i="8" s="1"/>
  <c r="B69" i="8" s="1"/>
  <c r="B71" i="8" s="1"/>
  <c r="B73" i="8" s="1"/>
  <c r="B74" i="8" s="1"/>
  <c r="I59" i="8"/>
  <c r="I65" i="8" s="1"/>
  <c r="I69" i="8" s="1"/>
  <c r="I71" i="8" s="1"/>
  <c r="I73" i="8" s="1"/>
  <c r="Z23" i="8"/>
  <c r="U23" i="8"/>
  <c r="H59" i="8"/>
  <c r="H65" i="8" s="1"/>
  <c r="H69" i="8" s="1"/>
  <c r="H71" i="8" s="1"/>
  <c r="H73" i="8" s="1"/>
  <c r="Q59" i="8"/>
  <c r="Q65" i="8" s="1"/>
  <c r="Q69" i="8" s="1"/>
  <c r="Q71" i="8" s="1"/>
  <c r="Q73" i="8" s="1"/>
  <c r="U85" i="8"/>
  <c r="U93" i="8" s="1"/>
  <c r="U95" i="8" s="1"/>
  <c r="R59" i="8"/>
  <c r="R65" i="8" s="1"/>
  <c r="R69" i="8" s="1"/>
  <c r="R71" i="8" s="1"/>
  <c r="R73" i="8" s="1"/>
  <c r="Y59" i="8"/>
  <c r="Y65" i="8" s="1"/>
  <c r="Y69" i="8" s="1"/>
  <c r="Y71" i="8" s="1"/>
  <c r="Y73" i="8" s="1"/>
  <c r="L59" i="8"/>
  <c r="L65" i="8" s="1"/>
  <c r="L69" i="8" s="1"/>
  <c r="L71" i="8" s="1"/>
  <c r="L73" i="8" s="1"/>
  <c r="U59" i="8"/>
  <c r="U65" i="8" s="1"/>
  <c r="U69" i="8" s="1"/>
  <c r="U71" i="8" s="1"/>
  <c r="E59" i="8"/>
  <c r="E65" i="8" s="1"/>
  <c r="E69" i="8" s="1"/>
  <c r="E71" i="8" s="1"/>
  <c r="E73" i="8" s="1"/>
  <c r="E74" i="8" s="1"/>
  <c r="T59" i="8"/>
  <c r="T65" i="8" s="1"/>
  <c r="T69" i="8" s="1"/>
  <c r="T71" i="8" s="1"/>
  <c r="T73" i="8" s="1"/>
  <c r="V59" i="8"/>
  <c r="V65" i="8" s="1"/>
  <c r="V69" i="8" s="1"/>
  <c r="V71" i="8" s="1"/>
  <c r="V73" i="8" s="1"/>
  <c r="P59" i="8"/>
  <c r="P65" i="8" s="1"/>
  <c r="P69" i="8" s="1"/>
  <c r="P71" i="8" s="1"/>
  <c r="U21" i="8" l="1"/>
  <c r="P21" i="8"/>
  <c r="Z11" i="8"/>
  <c r="Z21" i="8"/>
  <c r="U11" i="8"/>
  <c r="U18" i="8"/>
  <c r="P11" i="8"/>
  <c r="P18" i="8"/>
  <c r="Z18" i="8"/>
  <c r="Z34" i="8"/>
  <c r="Z107" i="8"/>
  <c r="U34" i="8"/>
  <c r="U107" i="8"/>
  <c r="F107" i="8"/>
  <c r="F34" i="8"/>
  <c r="P34" i="8"/>
  <c r="P107" i="8"/>
  <c r="Z59" i="8"/>
  <c r="Z65" i="8" s="1"/>
  <c r="Z69" i="8" s="1"/>
  <c r="Z71" i="8" s="1"/>
  <c r="P73" i="8"/>
  <c r="F59" i="8"/>
  <c r="F65" i="8" s="1"/>
  <c r="F69" i="8" s="1"/>
  <c r="F71" i="8" s="1"/>
  <c r="F73" i="8" s="1"/>
  <c r="F74" i="8" s="1"/>
  <c r="K59" i="8"/>
  <c r="K65" i="8" s="1"/>
  <c r="K69" i="8" s="1"/>
  <c r="K71" i="8" s="1"/>
  <c r="K73" i="8"/>
  <c r="Z73" i="8"/>
  <c r="U73" i="8"/>
  <c r="J10" i="8"/>
  <c r="J101" i="8" s="1"/>
  <c r="J27" i="8" l="1"/>
  <c r="K10" i="8"/>
  <c r="K101" i="8" s="1"/>
  <c r="J23" i="8"/>
  <c r="J107" i="8" l="1"/>
  <c r="J34" i="8"/>
  <c r="J21" i="8"/>
  <c r="J18" i="8"/>
  <c r="J11" i="8"/>
  <c r="K23" i="8"/>
  <c r="K27" i="8"/>
  <c r="K18" i="8" l="1"/>
  <c r="K21" i="8"/>
  <c r="K34" i="8"/>
  <c r="K107" i="8"/>
  <c r="K11" i="8"/>
  <c r="AW12" i="10"/>
  <c r="AA2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<sst xmlns="http://schemas.openxmlformats.org/spreadsheetml/2006/main" count="220" uniqueCount="164">
  <si>
    <t>$ in 000s</t>
  </si>
  <si>
    <t>Actuals</t>
  </si>
  <si>
    <t>Q1</t>
  </si>
  <si>
    <t>Q2</t>
  </si>
  <si>
    <t>Q3</t>
  </si>
  <si>
    <t>Q4</t>
  </si>
  <si>
    <t>FY</t>
  </si>
  <si>
    <t>IMAX Global Box Office</t>
  </si>
  <si>
    <t>REVENUES</t>
  </si>
  <si>
    <t>TOTAL</t>
  </si>
  <si>
    <t>OPERATING EXPENSES</t>
  </si>
  <si>
    <t>Selling, general and administrative expenses</t>
  </si>
  <si>
    <t>Research and development</t>
  </si>
  <si>
    <t>Amortization of intangibles</t>
  </si>
  <si>
    <t xml:space="preserve">Asset impairment </t>
  </si>
  <si>
    <t>Impairment of investments</t>
  </si>
  <si>
    <t xml:space="preserve">Total Operating Expenses </t>
  </si>
  <si>
    <t>Interest Income</t>
  </si>
  <si>
    <t>Interest Expense</t>
  </si>
  <si>
    <t>Net Earnings (Loss) from Discontinued Operations</t>
  </si>
  <si>
    <t>Diluted Shares outstanding</t>
  </si>
  <si>
    <t>EBITDA</t>
  </si>
  <si>
    <t>Loss (gain) from equity accounted investments</t>
  </si>
  <si>
    <t>Adjusted EBITDA before non-controlling interests</t>
  </si>
  <si>
    <t>Adjusted EBITDA attributable to non-controlling interests</t>
  </si>
  <si>
    <t>Total Gross Margin</t>
  </si>
  <si>
    <t>COSTS AND EXPENSES APPLICABLE TO REVENUES</t>
  </si>
  <si>
    <t>GROSS MARGIN</t>
  </si>
  <si>
    <t>IMAX Historical P&amp;L - Consolidated</t>
  </si>
  <si>
    <t>Exit costs, restructuring charges and associated impairments</t>
  </si>
  <si>
    <t>Adjusted EBITDA per Credit Facility</t>
  </si>
  <si>
    <t>2018</t>
  </si>
  <si>
    <t>Retirement benefits non-service expense</t>
  </si>
  <si>
    <t>2019</t>
  </si>
  <si>
    <t>N/A</t>
  </si>
  <si>
    <t>Share-based and other non-cash compensation</t>
  </si>
  <si>
    <t>2020</t>
  </si>
  <si>
    <t xml:space="preserve">     Share-based compensation</t>
  </si>
  <si>
    <t xml:space="preserve">     SG&amp;A - excl. share-based comp</t>
  </si>
  <si>
    <t>Legal judgement, arbitration awards and executive transition costs</t>
  </si>
  <si>
    <t>Realized and unrealized investment gains (losses)</t>
  </si>
  <si>
    <t>Depreciation and amortization, including film asset amortization</t>
  </si>
  <si>
    <t>Realized and unrealized investment (gains) losses</t>
  </si>
  <si>
    <t>Amortization of deferred financing costs</t>
  </si>
  <si>
    <t>Income tax expense (benefit)</t>
  </si>
  <si>
    <t>Credit loss expense (reversal), net</t>
  </si>
  <si>
    <t>Income (loss) from Operations</t>
  </si>
  <si>
    <t>Income (loss) before taxes</t>
  </si>
  <si>
    <t>Net income (loss)</t>
  </si>
  <si>
    <t>Equity in losses of investees, net of tax</t>
  </si>
  <si>
    <t>Net income (loss) attributable to non-controlling interests</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</si>
  <si>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</si>
  <si>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Write-downs (recoveries), including asset impairments and credit loss expense</t>
  </si>
  <si>
    <t>Acquisition-related expenses</t>
  </si>
  <si>
    <t>Content Solutions Revenue</t>
  </si>
  <si>
    <t>Technology Products and Services Revenue</t>
  </si>
  <si>
    <t>Content Solutions</t>
  </si>
  <si>
    <t>Technology Products and Services</t>
  </si>
  <si>
    <t>Revenues attributable to common shareholders</t>
  </si>
  <si>
    <t>Adjusted EBITDA margin attributable to common shareholders</t>
  </si>
  <si>
    <t>All Other Revenue</t>
  </si>
  <si>
    <t>All Other</t>
  </si>
  <si>
    <t>Film Remastering &amp; Distribution</t>
  </si>
  <si>
    <t>Other Content Solutions</t>
  </si>
  <si>
    <t>Maintenance</t>
  </si>
  <si>
    <t>Finance Income</t>
  </si>
  <si>
    <t xml:space="preserve">     % of Total Revenue</t>
  </si>
  <si>
    <t>Gross Margins (%)</t>
  </si>
  <si>
    <t>² Global Box Office Take Rate derived from IMAX DMR and Joint revenue sharing contingent rent agreements as a percent of IMAX Global Box Office</t>
  </si>
  <si>
    <t>¹ TOTAL</t>
  </si>
  <si>
    <r>
      <rPr>
        <vertAlign val="superscript"/>
        <sz val="9"/>
        <rFont val="Arial"/>
        <family val="2"/>
      </rPr>
      <t>²</t>
    </r>
    <r>
      <rPr>
        <sz val="9"/>
        <rFont val="Arial"/>
        <family val="2"/>
      </rPr>
      <t xml:space="preserve"> </t>
    </r>
    <r>
      <rPr>
        <i/>
        <sz val="9"/>
        <rFont val="Arial"/>
        <family val="2"/>
      </rPr>
      <t>Global Box Office Take Rate %</t>
    </r>
  </si>
  <si>
    <t>¹ See Historical Model Cover Page for mapping of new segments to old segments</t>
  </si>
  <si>
    <t>System Rentals</t>
  </si>
  <si>
    <t>System Sales</t>
  </si>
  <si>
    <t>Reported net income (loss)</t>
  </si>
  <si>
    <t>IMAX Corporation</t>
  </si>
  <si>
    <t xml:space="preserve">  </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</si>
  <si>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</si>
  <si>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</si>
  <si>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</si>
  <si>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</si>
  <si>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</si>
  <si>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</si>
  <si>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</si>
  <si>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</si>
  <si>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</si>
  <si>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</si>
  <si>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</si>
  <si>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</si>
  <si>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</si>
  <si>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</si>
  <si>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</si>
  <si>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</si>
  <si>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</si>
  <si>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</si>
  <si>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</si>
  <si>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Global</t>
  </si>
  <si>
    <t>International, ex China</t>
  </si>
  <si>
    <t>Greater China</t>
  </si>
  <si>
    <t>Domestic</t>
  </si>
  <si>
    <t>Commercial STLs</t>
  </si>
  <si>
    <t>Commercial Hybrid JVs</t>
  </si>
  <si>
    <t>Commercial Full JVs</t>
  </si>
  <si>
    <t>Commercial Multiplex Network - Detailed by Revenue Type:</t>
  </si>
  <si>
    <t>COMMERCIAL MULTIPLEX THEATRE NETWORK (end of period)</t>
  </si>
  <si>
    <t>*Per Screen Averages are calculated off weighted theater count for the respective reporting period</t>
  </si>
  <si>
    <t>Global PSA</t>
  </si>
  <si>
    <t>Greater China PSA</t>
  </si>
  <si>
    <t>Domestic PSA</t>
  </si>
  <si>
    <t>PER SCREEN AVERAGES ($000,s)</t>
  </si>
  <si>
    <t>GROSS BOX OFFICE ($M)</t>
  </si>
  <si>
    <t>FY 22</t>
  </si>
  <si>
    <t>Q4 22</t>
  </si>
  <si>
    <t>Q3 22</t>
  </si>
  <si>
    <t>Q2 22</t>
  </si>
  <si>
    <t>Q1 22</t>
  </si>
  <si>
    <t>FY 21</t>
  </si>
  <si>
    <t>Q4 21</t>
  </si>
  <si>
    <t>Q3 21</t>
  </si>
  <si>
    <t>Q2 21</t>
  </si>
  <si>
    <t>Q1 21</t>
  </si>
  <si>
    <t>FY 20</t>
  </si>
  <si>
    <t>Q4 20</t>
  </si>
  <si>
    <t>Q3 20</t>
  </si>
  <si>
    <t>Q2 20</t>
  </si>
  <si>
    <t>Q1 20</t>
  </si>
  <si>
    <t>FY 19</t>
  </si>
  <si>
    <t>Q4 19</t>
  </si>
  <si>
    <t>Q3 19</t>
  </si>
  <si>
    <t>Q2 19</t>
  </si>
  <si>
    <t>Q1 19</t>
  </si>
  <si>
    <t>FY 18</t>
  </si>
  <si>
    <t>Q4 18</t>
  </si>
  <si>
    <t>Q3 18</t>
  </si>
  <si>
    <t>Q2 18</t>
  </si>
  <si>
    <t>Q1 18</t>
  </si>
  <si>
    <t>FY 17</t>
  </si>
  <si>
    <t>Q4 17</t>
  </si>
  <si>
    <t>Q3 17</t>
  </si>
  <si>
    <t>Q2 17</t>
  </si>
  <si>
    <t>Q1 17</t>
  </si>
  <si>
    <t>FY 16</t>
  </si>
  <si>
    <t>Q4 16</t>
  </si>
  <si>
    <t>Q3 16</t>
  </si>
  <si>
    <t>Q2 16</t>
  </si>
  <si>
    <t>Q1 16</t>
  </si>
  <si>
    <t>FY 15</t>
  </si>
  <si>
    <t>Q4 15</t>
  </si>
  <si>
    <t>Q3 15</t>
  </si>
  <si>
    <t>Q2 15</t>
  </si>
  <si>
    <t>Q1 15</t>
  </si>
  <si>
    <t>FY 14</t>
  </si>
  <si>
    <t>Q4 14</t>
  </si>
  <si>
    <t>Q3 14</t>
  </si>
  <si>
    <t>Q2 14</t>
  </si>
  <si>
    <t>Q1 14</t>
  </si>
  <si>
    <t>Historical IMAX DMR® Gross Box Office and Commercial IMAX® Theatre Network Stats</t>
  </si>
  <si>
    <t>Q1 23</t>
  </si>
  <si>
    <t>Net income (loss) attributable to common shareholders</t>
  </si>
  <si>
    <t>Net income (loss) per diluted share attributable to common shareholders</t>
  </si>
  <si>
    <t>Interest expense, net of interest income</t>
  </si>
  <si>
    <t>Adjusted net income (loss) attributable to common shareholders</t>
  </si>
  <si>
    <t>Adjusted net income (loss) per diluted share attributable to common shareholders</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</si>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</sst>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s>
  <fonts count="4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b/>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s>
  <fills count="15">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1" fillId="0" borderId="0" applyNumberFormat="0" applyFill="0" applyBorder="0" applyAlignment="0" applyProtection="0"/>
  </cellStyleXfs>
  <cellXfs count="271">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0" fontId="2" fillId="0" borderId="0" xfId="0" applyFont="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41" fontId="7" fillId="9" borderId="0" xfId="4" applyNumberFormat="1" applyFont="1" applyFill="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0" fontId="0" fillId="11" borderId="0" xfId="0" applyFill="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2" borderId="0" xfId="0" applyFill="1"/>
    <xf numFmtId="166" fontId="0" fillId="12" borderId="0" xfId="0" applyNumberFormat="1" applyFill="1"/>
    <xf numFmtId="0" fontId="2" fillId="12" borderId="0" xfId="0" applyFont="1" applyFill="1"/>
    <xf numFmtId="0" fontId="14" fillId="12" borderId="0" xfId="0" applyFont="1" applyFill="1"/>
    <xf numFmtId="166" fontId="14" fillId="12" borderId="0" xfId="0" applyNumberFormat="1" applyFont="1" applyFill="1"/>
    <xf numFmtId="0" fontId="15" fillId="12" borderId="0" xfId="0"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7" fillId="9" borderId="13" xfId="4" applyNumberFormat="1" applyFon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6" fillId="0" borderId="16" xfId="3" applyNumberFormat="1" applyFont="1" applyFill="1" applyBorder="1"/>
    <xf numFmtId="165" fontId="16" fillId="0" borderId="0" xfId="3" applyNumberFormat="1" applyFont="1" applyFill="1" applyBorder="1"/>
    <xf numFmtId="165" fontId="16" fillId="3" borderId="6" xfId="3" applyNumberFormat="1" applyFont="1" applyFill="1" applyBorder="1"/>
    <xf numFmtId="165" fontId="16"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7" fillId="0" borderId="0" xfId="0" applyFont="1"/>
    <xf numFmtId="41" fontId="18"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6" fontId="0" fillId="11" borderId="0" xfId="0" applyNumberFormat="1" applyFill="1"/>
    <xf numFmtId="0" fontId="17" fillId="0" borderId="0" xfId="0" applyFont="1" applyAlignment="1">
      <alignment vertical="center" wrapText="1"/>
    </xf>
    <xf numFmtId="0" fontId="20" fillId="9" borderId="0" xfId="0" applyFont="1" applyFill="1"/>
    <xf numFmtId="0" fontId="21" fillId="9" borderId="0" xfId="0" applyFont="1" applyFill="1"/>
    <xf numFmtId="0" fontId="0" fillId="9" borderId="0" xfId="0" applyFill="1" applyAlignment="1">
      <alignment vertical="top" wrapText="1"/>
    </xf>
    <xf numFmtId="0" fontId="24" fillId="9" borderId="0" xfId="0" applyFont="1" applyFill="1" applyAlignment="1">
      <alignment vertical="center" wrapText="1"/>
    </xf>
    <xf numFmtId="0" fontId="26" fillId="9" borderId="0" xfId="0" applyFont="1" applyFill="1"/>
    <xf numFmtId="0" fontId="27" fillId="9" borderId="0" xfId="0" applyFont="1" applyFill="1"/>
    <xf numFmtId="0" fontId="2" fillId="9" borderId="0" xfId="0" applyFont="1" applyFill="1"/>
    <xf numFmtId="0" fontId="28" fillId="9" borderId="0" xfId="0" quotePrefix="1" applyFont="1" applyFill="1"/>
    <xf numFmtId="0" fontId="0" fillId="9" borderId="0" xfId="0" quotePrefix="1" applyFill="1"/>
    <xf numFmtId="0" fontId="29" fillId="9" borderId="0" xfId="0" applyFont="1" applyFill="1" applyAlignment="1">
      <alignment horizontal="left"/>
    </xf>
    <xf numFmtId="0" fontId="30" fillId="9" borderId="0" xfId="0" applyFont="1" applyFill="1"/>
    <xf numFmtId="0" fontId="32" fillId="9" borderId="0" xfId="10" applyFont="1" applyFill="1"/>
    <xf numFmtId="0" fontId="33" fillId="0" borderId="0" xfId="0" applyFont="1"/>
    <xf numFmtId="165" fontId="33"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166" fontId="7" fillId="0" borderId="5" xfId="6" applyNumberFormat="1" applyFont="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0" xfId="6" applyNumberFormat="1" applyFont="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166" fontId="3" fillId="0" borderId="0" xfId="6" applyNumberFormat="1" applyFont="1" applyBorder="1" applyAlignment="1">
      <alignment vertical="center"/>
    </xf>
    <xf numFmtId="0" fontId="34"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9" fontId="3" fillId="0" borderId="0" xfId="7" applyFont="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7" fillId="0" borderId="0" xfId="6" applyNumberFormat="1" applyFont="1" applyBorder="1" applyAlignment="1">
      <alignment vertical="center"/>
    </xf>
    <xf numFmtId="166" fontId="3" fillId="0" borderId="0" xfId="6" applyNumberFormat="1" applyFont="1" applyBorder="1"/>
    <xf numFmtId="166" fontId="3" fillId="9" borderId="0" xfId="6" applyNumberFormat="1" applyFont="1" applyFill="1" applyBorder="1"/>
    <xf numFmtId="0" fontId="34" fillId="0" borderId="0" xfId="8" applyFont="1"/>
    <xf numFmtId="166" fontId="7" fillId="0" borderId="0" xfId="6" applyNumberFormat="1" applyFont="1" applyFill="1" applyBorder="1"/>
    <xf numFmtId="166" fontId="7" fillId="9" borderId="0" xfId="6" applyNumberFormat="1" applyFont="1" applyFill="1" applyBorder="1"/>
    <xf numFmtId="0" fontId="35"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7" fillId="0" borderId="0" xfId="6" applyNumberFormat="1" applyFont="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166" fontId="3" fillId="0" borderId="1" xfId="6" applyNumberFormat="1" applyFont="1" applyBorder="1" applyAlignment="1">
      <alignment vertical="center"/>
    </xf>
    <xf numFmtId="0" fontId="13" fillId="13" borderId="23" xfId="8" applyFont="1" applyFill="1" applyBorder="1"/>
    <xf numFmtId="0" fontId="13" fillId="13" borderId="3" xfId="8" applyFont="1" applyFill="1" applyBorder="1"/>
    <xf numFmtId="0" fontId="13" fillId="13" borderId="4" xfId="8" applyFont="1" applyFill="1" applyBorder="1"/>
    <xf numFmtId="0" fontId="12" fillId="13" borderId="3" xfId="8" applyFont="1" applyFill="1" applyBorder="1"/>
    <xf numFmtId="0" fontId="36" fillId="13" borderId="2" xfId="8" applyFont="1" applyFill="1" applyBorder="1"/>
    <xf numFmtId="0" fontId="3" fillId="0" borderId="22" xfId="8" applyBorder="1"/>
    <xf numFmtId="0" fontId="37"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167" fontId="3" fillId="0" borderId="0" xfId="5" applyNumberFormat="1" applyFont="1" applyFill="1" applyBorder="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25" xfId="8" applyFont="1" applyFill="1" applyBorder="1" applyAlignment="1">
      <alignment horizontal="center" vertical="center"/>
    </xf>
    <xf numFmtId="0" fontId="38" fillId="14" borderId="26" xfId="8" applyFont="1" applyFill="1" applyBorder="1" applyAlignment="1">
      <alignment horizontal="center"/>
    </xf>
    <xf numFmtId="0" fontId="38" fillId="14" borderId="2" xfId="8" applyFont="1" applyFill="1" applyBorder="1" applyAlignment="1">
      <alignment horizontal="center"/>
    </xf>
    <xf numFmtId="0" fontId="38" fillId="14" borderId="26" xfId="8" applyFont="1" applyFill="1" applyBorder="1" applyAlignment="1">
      <alignment horizontal="centerContinuous"/>
    </xf>
    <xf numFmtId="0" fontId="38" fillId="14" borderId="3" xfId="8" applyFont="1" applyFill="1" applyBorder="1" applyAlignment="1">
      <alignment horizontal="centerContinuous"/>
    </xf>
    <xf numFmtId="0" fontId="38" fillId="14" borderId="2" xfId="8" applyFont="1" applyFill="1" applyBorder="1" applyAlignment="1">
      <alignment horizontal="centerContinuous"/>
    </xf>
    <xf numFmtId="0" fontId="7" fillId="0" borderId="0" xfId="8" applyFont="1"/>
    <xf numFmtId="0" fontId="33" fillId="0" borderId="3" xfId="0" applyFont="1" applyBorder="1"/>
    <xf numFmtId="0" fontId="3" fillId="0" borderId="3" xfId="8" applyBorder="1"/>
    <xf numFmtId="0" fontId="39" fillId="0" borderId="0" xfId="8" applyFont="1"/>
    <xf numFmtId="0" fontId="3" fillId="0" borderId="1" xfId="8" applyBorder="1"/>
    <xf numFmtId="0" fontId="33" fillId="0" borderId="1" xfId="0" applyFont="1" applyBorder="1"/>
    <xf numFmtId="165" fontId="33" fillId="0" borderId="1" xfId="0" applyNumberFormat="1" applyFont="1" applyBorder="1"/>
    <xf numFmtId="0" fontId="7" fillId="0" borderId="1" xfId="8" applyFont="1" applyBorder="1"/>
    <xf numFmtId="0" fontId="40" fillId="0" borderId="1" xfId="8" applyFont="1" applyBorder="1"/>
    <xf numFmtId="0" fontId="7" fillId="0" borderId="2" xfId="4" quotePrefix="1" applyFont="1" applyBorder="1" applyAlignment="1">
      <alignment horizontal="center"/>
    </xf>
    <xf numFmtId="0" fontId="14" fillId="9" borderId="0" xfId="0" applyFont="1" applyFill="1"/>
    <xf numFmtId="41" fontId="8" fillId="0" borderId="19" xfId="4" applyNumberFormat="1" applyFont="1" applyBorder="1" applyAlignment="1">
      <alignment horizontal="center"/>
    </xf>
    <xf numFmtId="0" fontId="22" fillId="9" borderId="0" xfId="0" applyFont="1" applyFill="1" applyAlignment="1">
      <alignment horizontal="left" vertical="top" wrapText="1"/>
    </xf>
    <xf numFmtId="0" fontId="0" fillId="9" borderId="0" xfId="0" applyFill="1" applyAlignment="1">
      <alignment horizontal="left" vertical="top" wrapText="1"/>
    </xf>
    <xf numFmtId="0" fontId="17" fillId="0" borderId="0" xfId="0" applyFont="1" applyAlignment="1">
      <alignment horizontal="center"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8" fillId="14" borderId="2" xfId="8" applyFont="1" applyFill="1" applyBorder="1" applyAlignment="1">
      <alignment horizontal="center"/>
    </xf>
    <xf numFmtId="0" fontId="38" fillId="14" borderId="3" xfId="8" applyFont="1" applyFill="1" applyBorder="1" applyAlignment="1">
      <alignment horizontal="center"/>
    </xf>
    <xf numFmtId="0" fontId="38" fillId="14" borderId="27" xfId="8" applyFont="1" applyFill="1" applyBorder="1" applyAlignment="1">
      <alignment horizontal="center"/>
    </xf>
    <xf numFmtId="44" fontId="3" fillId="0" borderId="0" xfId="8" applyNumberFormat="1"/>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zoomScale="85" zoomScaleNormal="85" workbookViewId="0">
      <selection activeCell="A2" sqref="A2:B3"/>
    </sheetView>
  </sheetViews>
  <sheetFormatPr defaultColWidth="9.26953125" defaultRowHeight="14.5"/>
  <cols>
    <col min="1" max="1" width="8.7265625" style="67" customWidth="1"/>
    <col min="2" max="2" width="99.7265625" style="67" customWidth="1"/>
    <col min="3" max="3" width="4.7265625" style="67" customWidth="1"/>
    <col min="4" max="4" width="83.26953125" style="67" customWidth="1"/>
    <col min="5" max="12" width="9.26953125" style="67"/>
    <col min="13" max="13" width="44.26953125" style="67" bestFit="1" customWidth="1"/>
    <col min="14" max="16384" width="9.26953125" style="67"/>
  </cols>
  <sheetData>
    <row r="1" spans="1:13" ht="46">
      <c r="A1" s="162" t="s">
        <v>75</v>
      </c>
      <c r="M1" s="163"/>
    </row>
    <row r="2" spans="1:13" ht="264" customHeight="1">
      <c r="A2" s="261" t="s">
        <v>163</v>
      </c>
      <c r="B2" s="262"/>
      <c r="C2" s="67" t="s">
        <v>76</v>
      </c>
      <c r="D2" s="164" t="s">
        <v>51</v>
      </c>
    </row>
    <row r="3" spans="1:13" ht="200.25" customHeight="1">
      <c r="A3" s="262"/>
      <c r="B3" s="262"/>
      <c r="D3" s="165" t="s">
        <v>77</v>
      </c>
    </row>
    <row r="4" spans="1:13" ht="15.5">
      <c r="A4" s="166" t="s">
        <v>78</v>
      </c>
      <c r="D4" s="167" t="s">
        <v>79</v>
      </c>
    </row>
    <row r="5" spans="1:13" ht="15.5">
      <c r="A5" s="168" t="s">
        <v>80</v>
      </c>
      <c r="D5" s="167" t="s">
        <v>81</v>
      </c>
    </row>
    <row r="6" spans="1:13">
      <c r="A6" s="169" t="s">
        <v>82</v>
      </c>
    </row>
    <row r="7" spans="1:13">
      <c r="A7" s="170" t="s">
        <v>83</v>
      </c>
    </row>
    <row r="8" spans="1:13">
      <c r="A8" s="170"/>
    </row>
    <row r="10" spans="1:13">
      <c r="A10" s="168" t="s">
        <v>84</v>
      </c>
    </row>
    <row r="11" spans="1:13">
      <c r="A11" s="170" t="s">
        <v>85</v>
      </c>
    </row>
    <row r="12" spans="1:13">
      <c r="A12" s="170" t="s">
        <v>86</v>
      </c>
    </row>
    <row r="13" spans="1:13" ht="21">
      <c r="A13" s="170" t="s">
        <v>87</v>
      </c>
      <c r="D13" s="171" t="s">
        <v>88</v>
      </c>
    </row>
    <row r="14" spans="1:13" ht="21">
      <c r="A14" s="170" t="s">
        <v>89</v>
      </c>
      <c r="D14" s="172"/>
    </row>
    <row r="15" spans="1:13" ht="21">
      <c r="A15" s="170" t="s">
        <v>90</v>
      </c>
      <c r="D15" s="172" t="s">
        <v>91</v>
      </c>
    </row>
    <row r="16" spans="1:13" ht="21">
      <c r="A16" s="170" t="s">
        <v>92</v>
      </c>
      <c r="D16" s="172" t="s">
        <v>93</v>
      </c>
    </row>
    <row r="17" spans="1:4" ht="21">
      <c r="A17" s="170" t="s">
        <v>94</v>
      </c>
      <c r="D17" s="173" t="s">
        <v>95</v>
      </c>
    </row>
    <row r="18" spans="1:4">
      <c r="A18" s="170"/>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L142"/>
  <sheetViews>
    <sheetView showGridLines="0" tabSelected="1" view="pageBreakPreview" zoomScale="85" zoomScaleNormal="85" zoomScaleSheetLayoutView="85" workbookViewId="0">
      <pane xSplit="5" topLeftCell="J1" activePane="topRight" state="frozen"/>
      <selection pane="topRight" activeCell="Z85" sqref="Z85"/>
    </sheetView>
  </sheetViews>
  <sheetFormatPr defaultColWidth="9.26953125" defaultRowHeight="14.5" outlineLevelCol="1"/>
  <cols>
    <col min="1" max="1" width="78.54296875" bestFit="1" customWidth="1"/>
    <col min="2" max="4" width="11.54296875" hidden="1" customWidth="1" outlineLevel="1"/>
    <col min="5" max="5" width="12.453125" hidden="1" customWidth="1" outlineLevel="1"/>
    <col min="6" max="6" width="12.81640625" bestFit="1" customWidth="1" collapsed="1"/>
    <col min="7" max="7" width="11.54296875" bestFit="1" customWidth="1"/>
    <col min="8" max="8" width="12.453125" style="73" bestFit="1" customWidth="1"/>
    <col min="9" max="9" width="11.54296875" bestFit="1" customWidth="1"/>
    <col min="10" max="10" width="12.453125" bestFit="1" customWidth="1"/>
    <col min="11" max="11" width="12.81640625" bestFit="1" customWidth="1"/>
    <col min="12" max="14" width="12.453125" bestFit="1" customWidth="1"/>
    <col min="15" max="15" width="12" bestFit="1" customWidth="1"/>
    <col min="16" max="16" width="13.1796875" bestFit="1" customWidth="1"/>
    <col min="17" max="17" width="12" bestFit="1" customWidth="1"/>
    <col min="18" max="19" width="11.54296875" bestFit="1" customWidth="1"/>
    <col min="20" max="20" width="12.453125" bestFit="1" customWidth="1"/>
    <col min="21" max="21" width="12.81640625" style="73" bestFit="1" customWidth="1"/>
    <col min="22" max="22" width="12" bestFit="1" customWidth="1"/>
    <col min="23" max="24" width="11.54296875" style="73" bestFit="1" customWidth="1"/>
    <col min="25" max="25" width="11.54296875" bestFit="1" customWidth="1"/>
    <col min="26" max="26" width="12.81640625" style="73" bestFit="1" customWidth="1"/>
    <col min="27" max="27" width="12" bestFit="1" customWidth="1"/>
    <col min="28" max="53" width="9.26953125" style="88"/>
    <col min="54" max="90" width="9.26953125" style="85"/>
  </cols>
  <sheetData>
    <row r="1" spans="1:27" ht="20">
      <c r="A1" s="1" t="s">
        <v>28</v>
      </c>
      <c r="B1" s="2"/>
      <c r="C1" s="2"/>
      <c r="D1" s="2"/>
      <c r="E1" s="3"/>
      <c r="F1" s="59"/>
      <c r="G1" s="2"/>
      <c r="H1" s="2"/>
      <c r="I1" s="2"/>
      <c r="J1" s="3"/>
      <c r="K1" s="59"/>
      <c r="L1" s="2"/>
      <c r="M1" s="2"/>
      <c r="N1" s="2"/>
      <c r="O1" s="2"/>
      <c r="P1" s="59"/>
      <c r="Q1" s="2"/>
      <c r="R1" s="2"/>
      <c r="S1" s="2"/>
      <c r="T1" s="2"/>
      <c r="U1" s="59"/>
      <c r="V1" s="2"/>
      <c r="W1" s="3"/>
      <c r="X1" s="3"/>
      <c r="Y1" s="2"/>
      <c r="Z1" s="59"/>
      <c r="AA1" s="2"/>
    </row>
    <row r="2" spans="1:27">
      <c r="A2" s="94" t="s">
        <v>0</v>
      </c>
      <c r="B2" s="69"/>
      <c r="C2" s="4"/>
      <c r="D2" s="71">
        <v>2018</v>
      </c>
      <c r="E2" s="4"/>
      <c r="F2" s="5" t="s">
        <v>31</v>
      </c>
      <c r="G2" s="69"/>
      <c r="H2" s="75"/>
      <c r="I2" s="71">
        <v>2019</v>
      </c>
      <c r="J2" s="68"/>
      <c r="K2" s="5" t="s">
        <v>33</v>
      </c>
      <c r="L2" s="69"/>
      <c r="M2" s="75"/>
      <c r="N2" s="71">
        <v>2020</v>
      </c>
      <c r="O2" s="68"/>
      <c r="P2" s="5" t="s">
        <v>36</v>
      </c>
      <c r="Q2" s="69"/>
      <c r="R2" s="75"/>
      <c r="S2" s="71">
        <v>2021</v>
      </c>
      <c r="T2" s="68"/>
      <c r="U2" s="84">
        <v>2021</v>
      </c>
      <c r="V2" s="91"/>
      <c r="W2" s="92"/>
      <c r="X2" s="71">
        <v>2022</v>
      </c>
      <c r="Y2" s="68"/>
      <c r="Z2" s="84">
        <v>2022</v>
      </c>
      <c r="AA2" s="258">
        <v>2023</v>
      </c>
    </row>
    <row r="3" spans="1:27">
      <c r="A3" s="33"/>
      <c r="B3" s="264" t="s">
        <v>1</v>
      </c>
      <c r="C3" s="265"/>
      <c r="D3" s="265"/>
      <c r="E3" s="265"/>
      <c r="F3" s="266"/>
      <c r="G3" s="264" t="s">
        <v>1</v>
      </c>
      <c r="H3" s="265"/>
      <c r="I3" s="265"/>
      <c r="J3" s="265"/>
      <c r="K3" s="266"/>
      <c r="L3" s="264" t="s">
        <v>1</v>
      </c>
      <c r="M3" s="265"/>
      <c r="N3" s="265"/>
      <c r="O3" s="265"/>
      <c r="P3" s="266"/>
      <c r="Q3" s="264" t="s">
        <v>1</v>
      </c>
      <c r="R3" s="265"/>
      <c r="S3" s="265"/>
      <c r="T3" s="265"/>
      <c r="U3" s="266"/>
      <c r="V3" s="264" t="s">
        <v>1</v>
      </c>
      <c r="W3" s="265"/>
      <c r="X3" s="265"/>
      <c r="Y3" s="265"/>
      <c r="Z3" s="266"/>
      <c r="AA3" s="259"/>
    </row>
    <row r="4" spans="1:27" ht="17">
      <c r="A4" s="6"/>
      <c r="B4" s="95" t="s">
        <v>2</v>
      </c>
      <c r="C4" s="6" t="s">
        <v>3</v>
      </c>
      <c r="D4" s="6" t="s">
        <v>4</v>
      </c>
      <c r="E4" s="6" t="s">
        <v>5</v>
      </c>
      <c r="F4" s="7" t="s">
        <v>6</v>
      </c>
      <c r="G4" s="6" t="s">
        <v>2</v>
      </c>
      <c r="H4" s="74" t="s">
        <v>3</v>
      </c>
      <c r="I4" s="6" t="s">
        <v>4</v>
      </c>
      <c r="J4" s="6" t="s">
        <v>5</v>
      </c>
      <c r="K4" s="7" t="s">
        <v>6</v>
      </c>
      <c r="L4" s="6" t="s">
        <v>2</v>
      </c>
      <c r="M4" s="74" t="s">
        <v>3</v>
      </c>
      <c r="N4" s="6" t="s">
        <v>4</v>
      </c>
      <c r="O4" s="6" t="s">
        <v>5</v>
      </c>
      <c r="P4" s="7" t="s">
        <v>6</v>
      </c>
      <c r="Q4" s="6" t="s">
        <v>2</v>
      </c>
      <c r="R4" s="74" t="s">
        <v>3</v>
      </c>
      <c r="S4" s="6" t="s">
        <v>4</v>
      </c>
      <c r="T4" s="6" t="s">
        <v>5</v>
      </c>
      <c r="U4" s="7" t="s">
        <v>6</v>
      </c>
      <c r="V4" s="6" t="s">
        <v>2</v>
      </c>
      <c r="W4" s="74" t="s">
        <v>3</v>
      </c>
      <c r="X4" s="74" t="s">
        <v>4</v>
      </c>
      <c r="Y4" s="6" t="s">
        <v>5</v>
      </c>
      <c r="Z4" s="7" t="s">
        <v>6</v>
      </c>
      <c r="AA4" s="260" t="s">
        <v>2</v>
      </c>
    </row>
    <row r="5" spans="1:27" ht="15" customHeight="1" thickBot="1">
      <c r="A5" s="52" t="s">
        <v>7</v>
      </c>
      <c r="B5" s="53">
        <v>246938</v>
      </c>
      <c r="C5" s="52">
        <v>342584</v>
      </c>
      <c r="D5" s="52">
        <v>206531</v>
      </c>
      <c r="E5" s="52">
        <v>236100</v>
      </c>
      <c r="F5" s="54">
        <f>SUM(B5:E5)</f>
        <v>1032153</v>
      </c>
      <c r="G5" s="52">
        <v>256300</v>
      </c>
      <c r="H5" s="52">
        <v>364931.90702999994</v>
      </c>
      <c r="I5" s="52">
        <v>246053.76180000001</v>
      </c>
      <c r="J5" s="52">
        <v>241165</v>
      </c>
      <c r="K5" s="54">
        <v>1108513</v>
      </c>
      <c r="L5" s="52">
        <v>95226.020099999994</v>
      </c>
      <c r="M5" s="52">
        <v>2657.9378700000007</v>
      </c>
      <c r="N5" s="52">
        <v>70357.517689999993</v>
      </c>
      <c r="O5" s="52">
        <v>90978.793059999996</v>
      </c>
      <c r="P5" s="54">
        <f>SUM(L5:O5)</f>
        <v>259220.26871999999</v>
      </c>
      <c r="Q5" s="52">
        <v>110231</v>
      </c>
      <c r="R5" s="52">
        <v>108558</v>
      </c>
      <c r="S5" s="52">
        <v>141893</v>
      </c>
      <c r="T5" s="52">
        <v>277534.31547999999</v>
      </c>
      <c r="U5" s="54">
        <f>SUM(Q5:T5)</f>
        <v>638216.31547999999</v>
      </c>
      <c r="V5" s="52">
        <v>173182.80656000003</v>
      </c>
      <c r="W5" s="52">
        <v>247900</v>
      </c>
      <c r="X5" s="52">
        <v>177097.45024000001</v>
      </c>
      <c r="Y5" s="52">
        <v>251545.28057999999</v>
      </c>
      <c r="Z5" s="54">
        <f>SUM(V5:Y5)</f>
        <v>849725.53738000011</v>
      </c>
      <c r="AA5" s="52">
        <v>273388</v>
      </c>
    </row>
    <row r="6" spans="1:27" ht="19" customHeight="1">
      <c r="A6" s="8" t="s">
        <v>8</v>
      </c>
      <c r="B6" s="96"/>
      <c r="C6" s="9"/>
      <c r="D6" s="9"/>
      <c r="E6" s="9"/>
      <c r="F6" s="10"/>
      <c r="G6" s="43"/>
      <c r="H6" s="43"/>
      <c r="I6" s="43"/>
      <c r="J6" s="9"/>
      <c r="K6" s="10"/>
      <c r="L6" s="43"/>
      <c r="M6" s="43"/>
      <c r="N6" s="43"/>
      <c r="O6" s="43"/>
      <c r="P6" s="10"/>
      <c r="Q6" s="43"/>
      <c r="R6" s="43"/>
      <c r="S6" s="43"/>
      <c r="T6" s="43"/>
      <c r="U6" s="10"/>
      <c r="V6" s="43"/>
      <c r="W6" s="43"/>
      <c r="X6" s="43"/>
      <c r="Y6" s="43"/>
      <c r="Z6" s="10"/>
      <c r="AA6" s="43"/>
    </row>
    <row r="7" spans="1:27" ht="11.15" customHeight="1">
      <c r="A7" s="8"/>
      <c r="B7" s="96"/>
      <c r="C7" s="9"/>
      <c r="D7" s="9"/>
      <c r="E7" s="9"/>
      <c r="F7" s="10"/>
      <c r="G7" s="43"/>
      <c r="H7" s="43"/>
      <c r="I7" s="43"/>
      <c r="J7" s="9"/>
      <c r="K7" s="10"/>
      <c r="L7" s="43"/>
      <c r="M7" s="43"/>
      <c r="N7" s="43"/>
      <c r="O7" s="43"/>
      <c r="P7" s="10"/>
      <c r="Q7" s="43"/>
      <c r="R7" s="43"/>
      <c r="S7" s="43"/>
      <c r="T7" s="43"/>
      <c r="U7" s="10"/>
      <c r="V7" s="43"/>
      <c r="W7" s="43"/>
      <c r="X7" s="43"/>
      <c r="Y7" s="43"/>
      <c r="Z7" s="10"/>
      <c r="AA7" s="43"/>
    </row>
    <row r="8" spans="1:27">
      <c r="A8" s="9" t="s">
        <v>62</v>
      </c>
      <c r="B8" s="96">
        <v>27051</v>
      </c>
      <c r="C8" s="9">
        <v>36161</v>
      </c>
      <c r="D8" s="9">
        <v>22372</v>
      </c>
      <c r="E8" s="9">
        <v>25209</v>
      </c>
      <c r="F8" s="10">
        <f>SUM(B8,C8,D8,E8)</f>
        <v>110793</v>
      </c>
      <c r="G8" s="43">
        <v>27950</v>
      </c>
      <c r="H8" s="43">
        <v>39293.222520000003</v>
      </c>
      <c r="I8" s="43">
        <v>26665</v>
      </c>
      <c r="J8" s="43">
        <v>26856.777480000001</v>
      </c>
      <c r="K8" s="10">
        <f>G8+H8+I8+J8</f>
        <v>120765.00000000001</v>
      </c>
      <c r="L8" s="43">
        <v>10629.090050000001</v>
      </c>
      <c r="M8" s="43">
        <v>546</v>
      </c>
      <c r="N8" s="43">
        <v>6886</v>
      </c>
      <c r="O8" s="43">
        <v>10203.909949999999</v>
      </c>
      <c r="P8" s="10">
        <f>L8+M8+N8+O8</f>
        <v>28265</v>
      </c>
      <c r="Q8" s="43">
        <v>11944</v>
      </c>
      <c r="R8" s="43">
        <v>11793</v>
      </c>
      <c r="S8" s="43">
        <v>15701</v>
      </c>
      <c r="T8" s="43">
        <v>31221</v>
      </c>
      <c r="U8" s="10">
        <f>Q8+R8+S8+T8</f>
        <v>70659</v>
      </c>
      <c r="V8" s="43">
        <v>19564</v>
      </c>
      <c r="W8" s="43">
        <v>27581</v>
      </c>
      <c r="X8" s="43">
        <v>19919</v>
      </c>
      <c r="Y8" s="43">
        <v>27803</v>
      </c>
      <c r="Z8" s="10">
        <f t="shared" ref="Z8" si="0">V8+W8+X8+Y8</f>
        <v>94867</v>
      </c>
      <c r="AA8" s="43">
        <v>30073</v>
      </c>
    </row>
    <row r="9" spans="1:27">
      <c r="A9" s="9" t="s">
        <v>63</v>
      </c>
      <c r="B9" s="96">
        <v>3783</v>
      </c>
      <c r="C9" s="9">
        <v>2456.5251199999998</v>
      </c>
      <c r="D9" s="9">
        <v>3068.0600799999997</v>
      </c>
      <c r="E9" s="9">
        <v>3858</v>
      </c>
      <c r="F9" s="10">
        <f>SUM(B9,C9,D9,E9)</f>
        <v>13165.5852</v>
      </c>
      <c r="G9" s="43">
        <v>2763.9600400000004</v>
      </c>
      <c r="H9" s="43">
        <v>3921.9256099999998</v>
      </c>
      <c r="I9" s="43">
        <v>4565.21576</v>
      </c>
      <c r="J9" s="43">
        <v>2221.8995799999998</v>
      </c>
      <c r="K9" s="10">
        <f>G9+H9+I9+J9</f>
        <v>13473.000989999999</v>
      </c>
      <c r="L9" s="43">
        <v>2452.8497600000001</v>
      </c>
      <c r="M9" s="43">
        <v>3182</v>
      </c>
      <c r="N9" s="43">
        <v>1865</v>
      </c>
      <c r="O9" s="43">
        <v>1177.0114699999999</v>
      </c>
      <c r="P9" s="10">
        <f>L9+M9+N9+O9</f>
        <v>8676.8612300000004</v>
      </c>
      <c r="Q9" s="43">
        <v>813.98852999999997</v>
      </c>
      <c r="R9" s="43">
        <v>1856.30395</v>
      </c>
      <c r="S9" s="43">
        <v>1930.1557</v>
      </c>
      <c r="T9" s="43">
        <v>1729.6445100000001</v>
      </c>
      <c r="U9" s="10">
        <f>Q9+R9+S9+T9</f>
        <v>6330.0926900000004</v>
      </c>
      <c r="V9" s="43">
        <v>1424.3714199999999</v>
      </c>
      <c r="W9" s="43">
        <v>1963</v>
      </c>
      <c r="X9" s="43">
        <v>2049</v>
      </c>
      <c r="Y9" s="43">
        <v>1517</v>
      </c>
      <c r="Z9" s="10">
        <f>SUM(V9:Y9)</f>
        <v>6953.3714199999995</v>
      </c>
      <c r="AA9" s="43">
        <v>2028</v>
      </c>
    </row>
    <row r="10" spans="1:27">
      <c r="A10" s="8" t="s">
        <v>54</v>
      </c>
      <c r="B10" s="97">
        <f>SUM(B8:B9)</f>
        <v>30834</v>
      </c>
      <c r="C10" s="11">
        <f t="shared" ref="C10:Z10" si="1">SUM(C8:C9)</f>
        <v>38617.525119999998</v>
      </c>
      <c r="D10" s="11">
        <f t="shared" si="1"/>
        <v>25440.060079999999</v>
      </c>
      <c r="E10" s="11">
        <f t="shared" si="1"/>
        <v>29067</v>
      </c>
      <c r="F10" s="12">
        <f t="shared" ref="F10" si="2">SUM(B10,C10,D10,E10)</f>
        <v>123958.5852</v>
      </c>
      <c r="G10" s="77">
        <f t="shared" si="1"/>
        <v>30713.960040000002</v>
      </c>
      <c r="H10" s="77">
        <f t="shared" si="1"/>
        <v>43215.148130000001</v>
      </c>
      <c r="I10" s="77">
        <f t="shared" si="1"/>
        <v>31230.215759999999</v>
      </c>
      <c r="J10" s="11">
        <f t="shared" si="1"/>
        <v>29078.677060000002</v>
      </c>
      <c r="K10" s="12">
        <f t="shared" ref="K10" si="3">SUM(G10,H10,I10,J10)</f>
        <v>134238.00099000003</v>
      </c>
      <c r="L10" s="77">
        <f t="shared" si="1"/>
        <v>13081.93981</v>
      </c>
      <c r="M10" s="77">
        <f t="shared" si="1"/>
        <v>3728</v>
      </c>
      <c r="N10" s="77">
        <f t="shared" si="1"/>
        <v>8751</v>
      </c>
      <c r="O10" s="77">
        <f t="shared" si="1"/>
        <v>11380.921419999999</v>
      </c>
      <c r="P10" s="12">
        <f t="shared" si="1"/>
        <v>36941.861230000002</v>
      </c>
      <c r="Q10" s="77">
        <f t="shared" si="1"/>
        <v>12757.988530000001</v>
      </c>
      <c r="R10" s="77">
        <f t="shared" si="1"/>
        <v>13649.30395</v>
      </c>
      <c r="S10" s="77">
        <f t="shared" si="1"/>
        <v>17631.155699999999</v>
      </c>
      <c r="T10" s="77">
        <f t="shared" si="1"/>
        <v>32950.644509999998</v>
      </c>
      <c r="U10" s="12">
        <f t="shared" si="1"/>
        <v>76989.092690000005</v>
      </c>
      <c r="V10" s="77">
        <f t="shared" si="1"/>
        <v>20988.371419999999</v>
      </c>
      <c r="W10" s="77">
        <f t="shared" si="1"/>
        <v>29544</v>
      </c>
      <c r="X10" s="77">
        <f t="shared" si="1"/>
        <v>21968</v>
      </c>
      <c r="Y10" s="77">
        <f t="shared" si="1"/>
        <v>29320</v>
      </c>
      <c r="Z10" s="12">
        <f t="shared" si="1"/>
        <v>101820.37142</v>
      </c>
      <c r="AA10" s="77">
        <f t="shared" ref="AA10" si="4">SUM(AA8:AA9)</f>
        <v>32101</v>
      </c>
    </row>
    <row r="11" spans="1:27">
      <c r="A11" s="13" t="s">
        <v>66</v>
      </c>
      <c r="B11" s="129">
        <f t="shared" ref="B11:Z11" si="5">B10/B23</f>
        <v>0.36282123693871787</v>
      </c>
      <c r="C11" s="130">
        <f t="shared" si="5"/>
        <v>0.39267545140590171</v>
      </c>
      <c r="D11" s="130">
        <f t="shared" si="5"/>
        <v>0.30983715362063741</v>
      </c>
      <c r="E11" s="130">
        <f t="shared" si="5"/>
        <v>0.26675777350894431</v>
      </c>
      <c r="F11" s="131">
        <f t="shared" si="5"/>
        <v>0.33108552042222289</v>
      </c>
      <c r="G11" s="132">
        <f t="shared" si="5"/>
        <v>0.38297684478683619</v>
      </c>
      <c r="H11" s="132">
        <f t="shared" si="5"/>
        <v>0.41237148555170422</v>
      </c>
      <c r="I11" s="132">
        <f t="shared" si="5"/>
        <v>0.36150237696935872</v>
      </c>
      <c r="J11" s="130">
        <f t="shared" si="5"/>
        <v>0.23397808655507435</v>
      </c>
      <c r="K11" s="131">
        <f t="shared" si="5"/>
        <v>0.33927258154139439</v>
      </c>
      <c r="L11" s="132">
        <f t="shared" si="5"/>
        <v>0.37481823556294447</v>
      </c>
      <c r="M11" s="132">
        <f t="shared" si="5"/>
        <v>0.42100508187464708</v>
      </c>
      <c r="N11" s="132">
        <f t="shared" si="5"/>
        <v>0.23488834013313292</v>
      </c>
      <c r="O11" s="132">
        <f t="shared" si="5"/>
        <v>0.20326736424765401</v>
      </c>
      <c r="P11" s="131">
        <f t="shared" si="5"/>
        <v>0.26964271753173291</v>
      </c>
      <c r="Q11" s="132">
        <f t="shared" si="5"/>
        <v>0.3292044312845126</v>
      </c>
      <c r="R11" s="132">
        <f t="shared" si="5"/>
        <v>0.26786976646060251</v>
      </c>
      <c r="S11" s="132">
        <f t="shared" si="5"/>
        <v>0.31149351083000598</v>
      </c>
      <c r="T11" s="132">
        <f t="shared" si="5"/>
        <v>0.30349118105957335</v>
      </c>
      <c r="U11" s="131">
        <f t="shared" si="5"/>
        <v>0.30205660122487576</v>
      </c>
      <c r="V11" s="132">
        <f t="shared" si="5"/>
        <v>0.34959643247384903</v>
      </c>
      <c r="W11" s="132">
        <f t="shared" si="5"/>
        <v>0.39941596365996107</v>
      </c>
      <c r="X11" s="132">
        <f t="shared" si="5"/>
        <v>0.31951130826848956</v>
      </c>
      <c r="Y11" s="132">
        <f t="shared" si="5"/>
        <v>0.29904330620321073</v>
      </c>
      <c r="Z11" s="131">
        <f t="shared" si="5"/>
        <v>0.3384929486544439</v>
      </c>
      <c r="AA11" s="132">
        <f t="shared" ref="AA11" si="6">AA10/AA23</f>
        <v>0.36920617394704758</v>
      </c>
    </row>
    <row r="12" spans="1:27">
      <c r="A12" s="13"/>
      <c r="B12" s="98"/>
      <c r="C12" s="14"/>
      <c r="D12" s="14"/>
      <c r="E12" s="14"/>
      <c r="F12" s="15"/>
      <c r="G12" s="78"/>
      <c r="H12" s="78"/>
      <c r="I12" s="78"/>
      <c r="J12" s="14"/>
      <c r="K12" s="15"/>
      <c r="L12" s="78"/>
      <c r="M12" s="78"/>
      <c r="N12" s="78"/>
      <c r="O12" s="78"/>
      <c r="P12" s="15"/>
      <c r="Q12" s="78"/>
      <c r="R12" s="78"/>
      <c r="S12" s="78"/>
      <c r="T12" s="78"/>
      <c r="U12" s="15"/>
      <c r="V12" s="78"/>
      <c r="W12" s="78"/>
      <c r="X12" s="78"/>
      <c r="Y12" s="78"/>
      <c r="Z12" s="15"/>
      <c r="AA12" s="78"/>
    </row>
    <row r="13" spans="1:27">
      <c r="A13" s="9" t="s">
        <v>73</v>
      </c>
      <c r="B13" s="99">
        <v>19722</v>
      </c>
      <c r="C13" s="49">
        <v>15472</v>
      </c>
      <c r="D13" s="49">
        <v>25383</v>
      </c>
      <c r="E13" s="49">
        <v>46545</v>
      </c>
      <c r="F13" s="32">
        <f t="shared" ref="F13:F17" si="7">SUM(B13,C13,D13,E13)</f>
        <v>107122</v>
      </c>
      <c r="G13" s="60">
        <v>14698</v>
      </c>
      <c r="H13" s="60">
        <v>19290</v>
      </c>
      <c r="I13" s="60">
        <v>21188</v>
      </c>
      <c r="J13" s="60">
        <v>61379</v>
      </c>
      <c r="K13" s="32">
        <f t="shared" ref="K13:K17" si="8">G13+H13+I13+J13</f>
        <v>116555</v>
      </c>
      <c r="L13" s="60">
        <v>5174</v>
      </c>
      <c r="M13" s="60">
        <v>2103</v>
      </c>
      <c r="N13" s="60">
        <v>15360</v>
      </c>
      <c r="O13" s="60">
        <v>25024</v>
      </c>
      <c r="P13" s="32">
        <f t="shared" ref="P13:P17" si="9">L13+M13+N13+O13</f>
        <v>47661</v>
      </c>
      <c r="Q13" s="60">
        <v>5469</v>
      </c>
      <c r="R13" s="60">
        <v>14526</v>
      </c>
      <c r="S13" s="60">
        <v>12000</v>
      </c>
      <c r="T13" s="60">
        <v>30642</v>
      </c>
      <c r="U13" s="32">
        <f t="shared" ref="U13:U17" si="10">SUM(Q13:T13)</f>
        <v>62637</v>
      </c>
      <c r="V13" s="60">
        <v>7973</v>
      </c>
      <c r="W13" s="60">
        <v>7394</v>
      </c>
      <c r="X13" s="60">
        <v>17145</v>
      </c>
      <c r="Y13" s="60">
        <v>32997</v>
      </c>
      <c r="Z13" s="32">
        <f t="shared" ref="Z13:Z16" si="11">V13+W13+X13+Y13</f>
        <v>65509</v>
      </c>
      <c r="AA13" s="60">
        <v>16119</v>
      </c>
    </row>
    <row r="14" spans="1:27">
      <c r="A14" s="9" t="s">
        <v>72</v>
      </c>
      <c r="B14" s="96">
        <v>17861</v>
      </c>
      <c r="C14" s="9">
        <v>24730</v>
      </c>
      <c r="D14" s="9">
        <v>14326</v>
      </c>
      <c r="E14" s="18">
        <v>16454</v>
      </c>
      <c r="F14" s="10">
        <f t="shared" si="7"/>
        <v>73371</v>
      </c>
      <c r="G14" s="43">
        <v>17857</v>
      </c>
      <c r="H14" s="43">
        <v>25301</v>
      </c>
      <c r="I14" s="43">
        <v>16546</v>
      </c>
      <c r="J14" s="79">
        <v>16228</v>
      </c>
      <c r="K14" s="10">
        <f>G14+H14+I14+J14</f>
        <v>75932</v>
      </c>
      <c r="L14" s="43">
        <v>5971</v>
      </c>
      <c r="M14" s="43">
        <v>-137</v>
      </c>
      <c r="N14" s="43">
        <v>4473</v>
      </c>
      <c r="O14" s="43">
        <v>7534</v>
      </c>
      <c r="P14" s="10">
        <f>L14+M14+N14+O14</f>
        <v>17841</v>
      </c>
      <c r="Q14" s="43">
        <v>8359</v>
      </c>
      <c r="R14" s="43">
        <v>7862</v>
      </c>
      <c r="S14" s="43">
        <v>9887</v>
      </c>
      <c r="T14" s="43">
        <v>20076</v>
      </c>
      <c r="U14" s="10">
        <f t="shared" si="10"/>
        <v>46184</v>
      </c>
      <c r="V14" s="43">
        <v>12643</v>
      </c>
      <c r="W14" s="43">
        <v>18525</v>
      </c>
      <c r="X14" s="43">
        <v>12540</v>
      </c>
      <c r="Y14" s="43">
        <v>18060</v>
      </c>
      <c r="Z14" s="10">
        <f>V14+W14+X14+Y14</f>
        <v>61768</v>
      </c>
      <c r="AA14" s="43">
        <v>20058</v>
      </c>
    </row>
    <row r="15" spans="1:27">
      <c r="A15" s="9" t="s">
        <v>64</v>
      </c>
      <c r="B15" s="96">
        <v>12712</v>
      </c>
      <c r="C15" s="9">
        <v>12335</v>
      </c>
      <c r="D15" s="9">
        <v>12415</v>
      </c>
      <c r="E15" s="9">
        <v>12222</v>
      </c>
      <c r="F15" s="10">
        <f t="shared" ref="F15" si="12">SUM(B15,C15,D15,E15)</f>
        <v>49684</v>
      </c>
      <c r="G15" s="43">
        <v>12951</v>
      </c>
      <c r="H15" s="43">
        <v>13207.18792</v>
      </c>
      <c r="I15" s="43">
        <v>13657</v>
      </c>
      <c r="J15" s="43">
        <v>13335.81205</v>
      </c>
      <c r="K15" s="10">
        <f t="shared" ref="K15" si="13">G15+H15+I15+J15</f>
        <v>53150.999969999997</v>
      </c>
      <c r="L15" s="43">
        <v>7370</v>
      </c>
      <c r="M15" s="43">
        <v>0</v>
      </c>
      <c r="N15" s="43">
        <v>5855</v>
      </c>
      <c r="O15" s="43">
        <v>8774</v>
      </c>
      <c r="P15" s="10">
        <f t="shared" ref="P15" si="14">L15+M15+N15+O15</f>
        <v>21999</v>
      </c>
      <c r="Q15" s="43">
        <v>8906</v>
      </c>
      <c r="R15" s="43">
        <v>11235</v>
      </c>
      <c r="S15" s="43">
        <v>13055</v>
      </c>
      <c r="T15" s="43">
        <v>20143</v>
      </c>
      <c r="U15" s="10">
        <f t="shared" ref="U15" si="15">SUM(Q15:T15)</f>
        <v>53339</v>
      </c>
      <c r="V15" s="43">
        <v>14942</v>
      </c>
      <c r="W15" s="43">
        <v>14683</v>
      </c>
      <c r="X15" s="43">
        <v>13939</v>
      </c>
      <c r="Y15" s="43">
        <v>13044</v>
      </c>
      <c r="Z15" s="10">
        <f t="shared" ref="Z15" si="16">V15+W15+X15+Y15</f>
        <v>56608</v>
      </c>
      <c r="AA15" s="43">
        <v>13551</v>
      </c>
    </row>
    <row r="16" spans="1:27">
      <c r="A16" s="9" t="s">
        <v>65</v>
      </c>
      <c r="B16" s="96">
        <v>2523</v>
      </c>
      <c r="C16" s="9">
        <v>3068</v>
      </c>
      <c r="D16" s="9">
        <v>2889</v>
      </c>
      <c r="E16" s="18">
        <v>3118</v>
      </c>
      <c r="F16" s="10">
        <f t="shared" si="7"/>
        <v>11598</v>
      </c>
      <c r="G16" s="43">
        <v>2681</v>
      </c>
      <c r="H16" s="43">
        <v>2578</v>
      </c>
      <c r="I16" s="43">
        <v>2845</v>
      </c>
      <c r="J16" s="79">
        <v>2807</v>
      </c>
      <c r="K16" s="10">
        <f t="shared" si="8"/>
        <v>10911</v>
      </c>
      <c r="L16" s="43">
        <v>2547</v>
      </c>
      <c r="M16" s="43">
        <v>2506</v>
      </c>
      <c r="N16" s="43">
        <v>2441</v>
      </c>
      <c r="O16" s="43">
        <v>2622</v>
      </c>
      <c r="P16" s="10">
        <f t="shared" si="9"/>
        <v>10116</v>
      </c>
      <c r="Q16" s="43">
        <v>2605</v>
      </c>
      <c r="R16" s="43">
        <v>2941</v>
      </c>
      <c r="S16" s="43">
        <v>2635</v>
      </c>
      <c r="T16" s="43">
        <v>2611</v>
      </c>
      <c r="U16" s="10">
        <f t="shared" si="10"/>
        <v>10792</v>
      </c>
      <c r="V16" s="43">
        <v>2305</v>
      </c>
      <c r="W16" s="43">
        <v>2255</v>
      </c>
      <c r="X16" s="43">
        <v>1917</v>
      </c>
      <c r="Y16" s="43">
        <v>2006</v>
      </c>
      <c r="Z16" s="10">
        <f t="shared" si="11"/>
        <v>8483</v>
      </c>
      <c r="AA16" s="43">
        <v>1939</v>
      </c>
    </row>
    <row r="17" spans="1:27">
      <c r="A17" s="8" t="s">
        <v>55</v>
      </c>
      <c r="B17" s="97">
        <f>SUM(B13:B16)</f>
        <v>52818</v>
      </c>
      <c r="C17" s="11">
        <f>SUM(C13:C16)</f>
        <v>55605</v>
      </c>
      <c r="D17" s="11">
        <f>SUM(D13:D16)</f>
        <v>55013</v>
      </c>
      <c r="E17" s="11">
        <f>SUM(E13:E16)</f>
        <v>78339</v>
      </c>
      <c r="F17" s="12">
        <f t="shared" si="7"/>
        <v>241775</v>
      </c>
      <c r="G17" s="77">
        <f>SUM(G13:G16)</f>
        <v>48187</v>
      </c>
      <c r="H17" s="77">
        <f>SUM(H13:H16)</f>
        <v>60376.187919999997</v>
      </c>
      <c r="I17" s="77">
        <f>SUM(I13:I16)</f>
        <v>54236</v>
      </c>
      <c r="J17" s="77">
        <f>SUM(J13:J16)</f>
        <v>93749.812050000008</v>
      </c>
      <c r="K17" s="12">
        <f t="shared" si="8"/>
        <v>256548.99997</v>
      </c>
      <c r="L17" s="77">
        <f>SUM(L13:L16)</f>
        <v>21062</v>
      </c>
      <c r="M17" s="77">
        <f>SUM(M13:M16)</f>
        <v>4472</v>
      </c>
      <c r="N17" s="77">
        <f>SUM(N13:N16)</f>
        <v>28129</v>
      </c>
      <c r="O17" s="77">
        <f>SUM(O13:O16)</f>
        <v>43954</v>
      </c>
      <c r="P17" s="12">
        <f t="shared" si="9"/>
        <v>97617</v>
      </c>
      <c r="Q17" s="77">
        <f>SUM(Q13:Q16)</f>
        <v>25339</v>
      </c>
      <c r="R17" s="77">
        <f>SUM(R13:R16)</f>
        <v>36564</v>
      </c>
      <c r="S17" s="77">
        <f>SUM(S13:S16)</f>
        <v>37577</v>
      </c>
      <c r="T17" s="77">
        <f>SUM(T13:T16)</f>
        <v>73472</v>
      </c>
      <c r="U17" s="12">
        <f t="shared" si="10"/>
        <v>172952</v>
      </c>
      <c r="V17" s="77">
        <f t="shared" ref="V17:AA17" si="17">SUM(V13:V16)</f>
        <v>37863</v>
      </c>
      <c r="W17" s="77">
        <f t="shared" si="17"/>
        <v>42857</v>
      </c>
      <c r="X17" s="77">
        <f t="shared" si="17"/>
        <v>45541</v>
      </c>
      <c r="Y17" s="77">
        <f t="shared" si="17"/>
        <v>66107</v>
      </c>
      <c r="Z17" s="12">
        <f t="shared" si="17"/>
        <v>192368</v>
      </c>
      <c r="AA17" s="77">
        <f t="shared" si="17"/>
        <v>51667</v>
      </c>
    </row>
    <row r="18" spans="1:27">
      <c r="A18" s="13" t="s">
        <v>66</v>
      </c>
      <c r="B18" s="129">
        <f>B17/B23</f>
        <v>0.62150522451284951</v>
      </c>
      <c r="C18" s="130">
        <f t="shared" ref="C18:Z18" si="18">C17/C23</f>
        <v>0.5654095752531012</v>
      </c>
      <c r="D18" s="130">
        <f t="shared" si="18"/>
        <v>0.67000908325418262</v>
      </c>
      <c r="E18" s="130">
        <f t="shared" si="18"/>
        <v>0.71894372377325444</v>
      </c>
      <c r="F18" s="131">
        <f t="shared" si="18"/>
        <v>0.64576569320253052</v>
      </c>
      <c r="G18" s="132">
        <f t="shared" si="18"/>
        <v>0.60085072702149922</v>
      </c>
      <c r="H18" s="132">
        <f t="shared" si="18"/>
        <v>0.57612710778226961</v>
      </c>
      <c r="I18" s="132">
        <f t="shared" si="18"/>
        <v>0.62780363312194232</v>
      </c>
      <c r="J18" s="130">
        <f t="shared" si="18"/>
        <v>0.75434661601337827</v>
      </c>
      <c r="K18" s="131">
        <f t="shared" si="18"/>
        <v>0.64840090637351633</v>
      </c>
      <c r="L18" s="132">
        <f t="shared" si="18"/>
        <v>0.60345956273183132</v>
      </c>
      <c r="M18" s="132">
        <f t="shared" si="18"/>
        <v>0.50502540937323548</v>
      </c>
      <c r="N18" s="132">
        <f t="shared" si="18"/>
        <v>0.75501932574618857</v>
      </c>
      <c r="O18" s="132">
        <f t="shared" si="18"/>
        <v>0.78503430420323439</v>
      </c>
      <c r="P18" s="131">
        <f t="shared" si="18"/>
        <v>0.71251724414793838</v>
      </c>
      <c r="Q18" s="132">
        <f t="shared" si="18"/>
        <v>0.65384218403261596</v>
      </c>
      <c r="R18" s="132">
        <f t="shared" si="18"/>
        <v>0.71757433029143358</v>
      </c>
      <c r="S18" s="132">
        <f t="shared" si="18"/>
        <v>0.66388113494222822</v>
      </c>
      <c r="T18" s="132">
        <f t="shared" si="18"/>
        <v>0.67671222783037988</v>
      </c>
      <c r="U18" s="131">
        <f t="shared" si="18"/>
        <v>0.67855447401356705</v>
      </c>
      <c r="V18" s="132">
        <f t="shared" si="18"/>
        <v>0.63067159704177489</v>
      </c>
      <c r="W18" s="132">
        <f t="shared" si="18"/>
        <v>0.57939919965390441</v>
      </c>
      <c r="X18" s="132">
        <f t="shared" si="18"/>
        <v>0.66236637335466508</v>
      </c>
      <c r="Y18" s="132">
        <f t="shared" si="18"/>
        <v>0.67424474226383535</v>
      </c>
      <c r="Z18" s="131">
        <f t="shared" si="18"/>
        <v>0.63951064643207389</v>
      </c>
      <c r="AA18" s="132">
        <f t="shared" ref="AA18" si="19">AA17/AA23</f>
        <v>0.59424240333080303</v>
      </c>
    </row>
    <row r="19" spans="1:27" ht="12.65" customHeight="1">
      <c r="A19" s="9"/>
      <c r="B19" s="96"/>
      <c r="C19" s="9"/>
      <c r="D19" s="9"/>
      <c r="E19" s="9"/>
      <c r="F19" s="10"/>
      <c r="G19" s="43"/>
      <c r="H19" s="43"/>
      <c r="I19" s="43"/>
      <c r="J19" s="9"/>
      <c r="K19" s="10"/>
      <c r="L19" s="43"/>
      <c r="M19" s="43"/>
      <c r="N19" s="43"/>
      <c r="O19" s="43"/>
      <c r="P19" s="10"/>
      <c r="Q19" s="43"/>
      <c r="R19" s="43"/>
      <c r="S19" s="43"/>
      <c r="T19" s="43"/>
      <c r="U19" s="10"/>
      <c r="V19" s="43"/>
      <c r="W19" s="43"/>
      <c r="X19" s="43"/>
      <c r="Y19" s="43"/>
      <c r="Z19" s="10"/>
      <c r="AA19" s="43"/>
    </row>
    <row r="20" spans="1:27">
      <c r="A20" s="8" t="s">
        <v>60</v>
      </c>
      <c r="B20" s="101">
        <v>1332</v>
      </c>
      <c r="C20" s="20">
        <v>4122.1128799999997</v>
      </c>
      <c r="D20" s="20">
        <v>1654.7819999999999</v>
      </c>
      <c r="E20" s="20">
        <v>1558.0223699999999</v>
      </c>
      <c r="F20" s="21">
        <f>SUM(B20:E20)</f>
        <v>8666.9172500000004</v>
      </c>
      <c r="G20" s="80">
        <v>1296.99568</v>
      </c>
      <c r="H20" s="80">
        <v>1205.3088299999999</v>
      </c>
      <c r="I20" s="80">
        <v>923.85454000000004</v>
      </c>
      <c r="J20" s="20">
        <v>1451</v>
      </c>
      <c r="K20" s="21">
        <f>SUM(G20:J20)</f>
        <v>4877.1590500000002</v>
      </c>
      <c r="L20" s="80">
        <v>758.15023999999994</v>
      </c>
      <c r="M20" s="80">
        <v>655</v>
      </c>
      <c r="N20" s="80">
        <v>376</v>
      </c>
      <c r="O20" s="80">
        <v>654.98852999999997</v>
      </c>
      <c r="P20" s="21">
        <f>SUM(L20:O20)</f>
        <v>2444.13877</v>
      </c>
      <c r="Q20" s="80">
        <v>657.01147000000003</v>
      </c>
      <c r="R20" s="80">
        <v>741.69605000000001</v>
      </c>
      <c r="S20" s="80">
        <v>1393.8443</v>
      </c>
      <c r="T20" s="80">
        <v>2149.3554899999999</v>
      </c>
      <c r="U20" s="21">
        <f>SUM(Q20:T20)</f>
        <v>4941.9073099999996</v>
      </c>
      <c r="V20" s="80">
        <v>1184.6285800000001</v>
      </c>
      <c r="W20" s="80">
        <v>1567</v>
      </c>
      <c r="X20" s="80">
        <v>1246</v>
      </c>
      <c r="Y20" s="80">
        <v>2619</v>
      </c>
      <c r="Z20" s="21">
        <f>SUM(V20:Y20)</f>
        <v>6616.6285800000005</v>
      </c>
      <c r="AA20" s="80">
        <v>3178</v>
      </c>
    </row>
    <row r="21" spans="1:27">
      <c r="A21" s="13" t="s">
        <v>66</v>
      </c>
      <c r="B21" s="129">
        <f>B20/B23</f>
        <v>1.5673538548432647E-2</v>
      </c>
      <c r="C21" s="130">
        <f t="shared" ref="C21:Z21" si="20">C20/C23</f>
        <v>4.1914973340996989E-2</v>
      </c>
      <c r="D21" s="130">
        <f t="shared" si="20"/>
        <v>2.0153763125179917E-2</v>
      </c>
      <c r="E21" s="130">
        <f t="shared" si="20"/>
        <v>1.4298502717801238E-2</v>
      </c>
      <c r="F21" s="131">
        <f t="shared" si="20"/>
        <v>2.3148786375246488E-2</v>
      </c>
      <c r="G21" s="132">
        <f t="shared" si="20"/>
        <v>1.6172428191664635E-2</v>
      </c>
      <c r="H21" s="132">
        <f t="shared" si="20"/>
        <v>1.150140666602608E-2</v>
      </c>
      <c r="I21" s="132">
        <f t="shared" si="20"/>
        <v>1.0693989908699034E-2</v>
      </c>
      <c r="J21" s="130">
        <f t="shared" si="20"/>
        <v>1.1675297431547351E-2</v>
      </c>
      <c r="K21" s="131">
        <f t="shared" si="20"/>
        <v>1.2326512085089373E-2</v>
      </c>
      <c r="L21" s="132">
        <f t="shared" si="20"/>
        <v>2.172220170522424E-2</v>
      </c>
      <c r="M21" s="132">
        <f t="shared" si="20"/>
        <v>7.3969508752117441E-2</v>
      </c>
      <c r="N21" s="132">
        <f t="shared" si="20"/>
        <v>1.0092334120678548E-2</v>
      </c>
      <c r="O21" s="132">
        <f t="shared" si="20"/>
        <v>1.1698331549111554E-2</v>
      </c>
      <c r="P21" s="131">
        <f t="shared" si="20"/>
        <v>1.7840038320328752E-2</v>
      </c>
      <c r="Q21" s="132">
        <f t="shared" si="20"/>
        <v>1.6953384682871445E-2</v>
      </c>
      <c r="R21" s="132">
        <f t="shared" si="20"/>
        <v>1.4555903247963889E-2</v>
      </c>
      <c r="S21" s="132">
        <f t="shared" si="20"/>
        <v>2.4625354227765801E-2</v>
      </c>
      <c r="T21" s="132">
        <f t="shared" si="20"/>
        <v>1.979659111004679E-2</v>
      </c>
      <c r="U21" s="131">
        <f t="shared" si="20"/>
        <v>1.9388924761557264E-2</v>
      </c>
      <c r="V21" s="132">
        <f t="shared" si="20"/>
        <v>1.9731970484376041E-2</v>
      </c>
      <c r="W21" s="132">
        <f t="shared" si="20"/>
        <v>2.1184836686134544E-2</v>
      </c>
      <c r="X21" s="132">
        <f t="shared" si="20"/>
        <v>1.8122318376845321E-2</v>
      </c>
      <c r="Y21" s="132">
        <f t="shared" si="20"/>
        <v>2.6711951532953918E-2</v>
      </c>
      <c r="Z21" s="131">
        <f t="shared" si="20"/>
        <v>2.1996404913482159E-2</v>
      </c>
      <c r="AA21" s="132">
        <f t="shared" ref="AA21" si="21">AA20/AA23</f>
        <v>3.6551422722149382E-2</v>
      </c>
    </row>
    <row r="22" spans="1:27">
      <c r="A22" s="8"/>
      <c r="B22" s="100"/>
      <c r="C22" s="16"/>
      <c r="D22" s="16"/>
      <c r="E22" s="16"/>
      <c r="F22" s="17"/>
      <c r="G22" s="61"/>
      <c r="H22" s="61"/>
      <c r="I22" s="61"/>
      <c r="J22" s="16"/>
      <c r="K22" s="17"/>
      <c r="L22" s="61"/>
      <c r="M22" s="61"/>
      <c r="N22" s="61"/>
      <c r="O22" s="61"/>
      <c r="P22" s="17"/>
      <c r="Q22" s="61"/>
      <c r="R22" s="61"/>
      <c r="S22" s="61"/>
      <c r="T22" s="61"/>
      <c r="U22" s="17"/>
      <c r="V22" s="61"/>
      <c r="W22" s="61"/>
      <c r="X22" s="61"/>
      <c r="Y22" s="61"/>
      <c r="Z22" s="17"/>
      <c r="AA22" s="61"/>
    </row>
    <row r="23" spans="1:27">
      <c r="A23" s="22" t="s">
        <v>69</v>
      </c>
      <c r="B23" s="102">
        <f t="shared" ref="B23:Z23" si="22">SUM(B20,B17,B10)</f>
        <v>84984</v>
      </c>
      <c r="C23" s="23">
        <f t="shared" si="22"/>
        <v>98344.638000000006</v>
      </c>
      <c r="D23" s="23">
        <f t="shared" si="22"/>
        <v>82107.842080000002</v>
      </c>
      <c r="E23" s="23">
        <f t="shared" si="22"/>
        <v>108964.02237000001</v>
      </c>
      <c r="F23" s="24">
        <f t="shared" si="22"/>
        <v>374400.50245000003</v>
      </c>
      <c r="G23" s="81">
        <f t="shared" si="22"/>
        <v>80197.955719999998</v>
      </c>
      <c r="H23" s="81">
        <f t="shared" si="22"/>
        <v>104796.64488000001</v>
      </c>
      <c r="I23" s="81">
        <f t="shared" si="22"/>
        <v>86390.070299999992</v>
      </c>
      <c r="J23" s="81">
        <f t="shared" si="22"/>
        <v>124279.48911000001</v>
      </c>
      <c r="K23" s="24">
        <f t="shared" si="22"/>
        <v>395664.16000999999</v>
      </c>
      <c r="L23" s="81">
        <f t="shared" si="22"/>
        <v>34902.090049999999</v>
      </c>
      <c r="M23" s="81">
        <f t="shared" si="22"/>
        <v>8855</v>
      </c>
      <c r="N23" s="81">
        <f t="shared" si="22"/>
        <v>37256</v>
      </c>
      <c r="O23" s="81">
        <f t="shared" si="22"/>
        <v>55989.909950000001</v>
      </c>
      <c r="P23" s="24">
        <f t="shared" si="22"/>
        <v>137003</v>
      </c>
      <c r="Q23" s="81">
        <f t="shared" si="22"/>
        <v>38754</v>
      </c>
      <c r="R23" s="81">
        <f t="shared" si="22"/>
        <v>50955</v>
      </c>
      <c r="S23" s="81">
        <f t="shared" si="22"/>
        <v>56602</v>
      </c>
      <c r="T23" s="81">
        <f t="shared" si="22"/>
        <v>108572</v>
      </c>
      <c r="U23" s="24">
        <f t="shared" si="22"/>
        <v>254883</v>
      </c>
      <c r="V23" s="81">
        <f t="shared" si="22"/>
        <v>60036</v>
      </c>
      <c r="W23" s="81">
        <f t="shared" si="22"/>
        <v>73968</v>
      </c>
      <c r="X23" s="81">
        <f t="shared" si="22"/>
        <v>68755</v>
      </c>
      <c r="Y23" s="81">
        <f t="shared" si="22"/>
        <v>98046</v>
      </c>
      <c r="Z23" s="24">
        <f t="shared" si="22"/>
        <v>300805</v>
      </c>
      <c r="AA23" s="81">
        <f t="shared" ref="AA23" si="23">SUM(AA20,AA17,AA10)</f>
        <v>86946</v>
      </c>
    </row>
    <row r="24" spans="1:27">
      <c r="A24" s="155" t="s">
        <v>70</v>
      </c>
      <c r="B24" s="124">
        <f>SUM(B8,B14)/B5</f>
        <v>0.18187561250192355</v>
      </c>
      <c r="C24" s="125">
        <f t="shared" ref="C24:Z24" si="24">SUM(C8,C14)/C5</f>
        <v>0.17774034981201692</v>
      </c>
      <c r="D24" s="125">
        <f t="shared" si="24"/>
        <v>0.17768761106080927</v>
      </c>
      <c r="E24" s="125">
        <f t="shared" si="24"/>
        <v>0.17646336298178739</v>
      </c>
      <c r="F24" s="126">
        <f t="shared" si="24"/>
        <v>0.17842703552670972</v>
      </c>
      <c r="G24" s="127">
        <f t="shared" si="24"/>
        <v>0.17872415138509559</v>
      </c>
      <c r="H24" s="127">
        <f t="shared" si="24"/>
        <v>0.17700349373585991</v>
      </c>
      <c r="I24" s="127">
        <f t="shared" si="24"/>
        <v>0.17561609171870016</v>
      </c>
      <c r="J24" s="125">
        <f t="shared" si="24"/>
        <v>0.17865269620384386</v>
      </c>
      <c r="K24" s="126">
        <f t="shared" si="24"/>
        <v>0.17744221312695477</v>
      </c>
      <c r="L24" s="127">
        <f t="shared" si="24"/>
        <v>0.17432304776118643</v>
      </c>
      <c r="M24" s="127">
        <f t="shared" si="24"/>
        <v>0.15387869092666184</v>
      </c>
      <c r="N24" s="127">
        <f t="shared" si="24"/>
        <v>0.1614468556160342</v>
      </c>
      <c r="O24" s="127">
        <f t="shared" si="24"/>
        <v>0.19496752323700262</v>
      </c>
      <c r="P24" s="126">
        <f t="shared" si="24"/>
        <v>0.17786417793510573</v>
      </c>
      <c r="Q24" s="127">
        <f t="shared" si="24"/>
        <v>0.18418593680543585</v>
      </c>
      <c r="R24" s="127">
        <f t="shared" si="24"/>
        <v>0.1810552884172516</v>
      </c>
      <c r="S24" s="127">
        <f t="shared" si="24"/>
        <v>0.18033306787508899</v>
      </c>
      <c r="T24" s="127">
        <f t="shared" si="24"/>
        <v>0.18483119794134656</v>
      </c>
      <c r="U24" s="126">
        <f t="shared" si="24"/>
        <v>0.18307742557807041</v>
      </c>
      <c r="V24" s="127">
        <f t="shared" si="24"/>
        <v>0.18597111710879757</v>
      </c>
      <c r="W24" s="127">
        <f t="shared" si="24"/>
        <v>0.18598628479225493</v>
      </c>
      <c r="X24" s="127">
        <f t="shared" si="24"/>
        <v>0.18328327119341364</v>
      </c>
      <c r="Y24" s="127">
        <f t="shared" si="24"/>
        <v>0.18232502670792108</v>
      </c>
      <c r="Z24" s="126">
        <f t="shared" si="24"/>
        <v>0.18433599216396424</v>
      </c>
      <c r="AA24" s="127">
        <f t="shared" ref="AA24" si="25">SUM(AA8,AA14)/AA5</f>
        <v>0.18336942367624037</v>
      </c>
    </row>
    <row r="25" spans="1:27" ht="22.75" customHeight="1">
      <c r="A25" s="104" t="s">
        <v>26</v>
      </c>
      <c r="B25" s="25"/>
      <c r="C25" s="25"/>
      <c r="D25" s="25"/>
      <c r="E25" s="25"/>
      <c r="F25" s="10"/>
      <c r="G25" s="25"/>
      <c r="H25" s="25"/>
      <c r="I25" s="25"/>
      <c r="J25" s="25"/>
      <c r="K25" s="10"/>
      <c r="L25" s="25"/>
      <c r="M25" s="25"/>
      <c r="N25" s="25"/>
      <c r="O25" s="25"/>
      <c r="P25" s="10"/>
      <c r="Q25" s="25"/>
      <c r="R25" s="25"/>
      <c r="S25" s="25"/>
      <c r="T25" s="25"/>
      <c r="U25" s="10"/>
      <c r="V25" s="25"/>
      <c r="W25" s="25"/>
      <c r="X25" s="25"/>
      <c r="Y25" s="25"/>
      <c r="Z25" s="10"/>
      <c r="AA25" s="25"/>
    </row>
    <row r="26" spans="1:27" ht="12.65" customHeight="1">
      <c r="A26" s="104"/>
      <c r="B26" s="25"/>
      <c r="C26" s="25"/>
      <c r="D26" s="25"/>
      <c r="E26" s="25"/>
      <c r="F26" s="10"/>
      <c r="G26" s="25"/>
      <c r="H26" s="25"/>
      <c r="I26" s="25"/>
      <c r="J26" s="25"/>
      <c r="K26" s="10"/>
      <c r="L26" s="25"/>
      <c r="M26" s="25"/>
      <c r="N26" s="25"/>
      <c r="O26" s="25"/>
      <c r="P26" s="10"/>
      <c r="Q26" s="25"/>
      <c r="R26" s="25"/>
      <c r="S26" s="25"/>
      <c r="T26" s="25"/>
      <c r="U26" s="10"/>
      <c r="V26" s="25"/>
      <c r="W26" s="25"/>
      <c r="X26" s="25"/>
      <c r="Y26" s="25"/>
      <c r="Z26" s="10"/>
      <c r="AA26" s="25"/>
    </row>
    <row r="27" spans="1:27">
      <c r="A27" s="104" t="s">
        <v>56</v>
      </c>
      <c r="B27" s="128">
        <f t="shared" ref="B27:Z27" si="26">B10-B37</f>
        <v>11828</v>
      </c>
      <c r="C27" s="27">
        <f t="shared" si="26"/>
        <v>14821.525119999998</v>
      </c>
      <c r="D27" s="27">
        <f t="shared" si="26"/>
        <v>10959.060079999999</v>
      </c>
      <c r="E27" s="27">
        <f t="shared" si="26"/>
        <v>12572</v>
      </c>
      <c r="F27" s="17">
        <f t="shared" si="26"/>
        <v>50180.585200000001</v>
      </c>
      <c r="G27" s="27">
        <f t="shared" si="26"/>
        <v>11079.960040000002</v>
      </c>
      <c r="H27" s="27">
        <f t="shared" si="26"/>
        <v>18766.148130000001</v>
      </c>
      <c r="I27" s="27">
        <f t="shared" si="26"/>
        <v>12545.215759999999</v>
      </c>
      <c r="J27" s="27">
        <f t="shared" si="26"/>
        <v>14570.677060000002</v>
      </c>
      <c r="K27" s="17">
        <f t="shared" si="26"/>
        <v>56962.00099000003</v>
      </c>
      <c r="L27" s="27">
        <f t="shared" si="26"/>
        <v>11111.93981</v>
      </c>
      <c r="M27" s="27">
        <f t="shared" si="26"/>
        <v>5488</v>
      </c>
      <c r="N27" s="27">
        <f t="shared" si="26"/>
        <v>11983</v>
      </c>
      <c r="O27" s="27">
        <f t="shared" si="26"/>
        <v>6154.9214199999988</v>
      </c>
      <c r="P27" s="17">
        <f t="shared" si="26"/>
        <v>34737.861230000002</v>
      </c>
      <c r="Q27" s="27">
        <f t="shared" si="26"/>
        <v>4706.9885300000005</v>
      </c>
      <c r="R27" s="27">
        <f t="shared" si="26"/>
        <v>6370.3039499999995</v>
      </c>
      <c r="S27" s="27">
        <f t="shared" si="26"/>
        <v>9749.1556999999993</v>
      </c>
      <c r="T27" s="27">
        <f t="shared" si="26"/>
        <v>10893.644509999998</v>
      </c>
      <c r="U27" s="17">
        <f t="shared" si="26"/>
        <v>31720.092690000005</v>
      </c>
      <c r="V27" s="27">
        <f t="shared" si="26"/>
        <v>8363.3714199999995</v>
      </c>
      <c r="W27" s="27">
        <f t="shared" si="26"/>
        <v>12191</v>
      </c>
      <c r="X27" s="27">
        <f t="shared" si="26"/>
        <v>12828</v>
      </c>
      <c r="Y27" s="27">
        <f t="shared" si="26"/>
        <v>17198</v>
      </c>
      <c r="Z27" s="17">
        <f t="shared" si="26"/>
        <v>50580.371419999996</v>
      </c>
      <c r="AA27" s="27">
        <f t="shared" ref="AA27" si="27">AA10-AA37</f>
        <v>14106</v>
      </c>
    </row>
    <row r="28" spans="1:27">
      <c r="A28" s="104"/>
      <c r="B28" s="27"/>
      <c r="C28" s="27"/>
      <c r="D28" s="27"/>
      <c r="E28" s="27"/>
      <c r="F28" s="17"/>
      <c r="G28" s="27"/>
      <c r="H28" s="27"/>
      <c r="I28" s="27"/>
      <c r="J28" s="27"/>
      <c r="K28" s="17"/>
      <c r="L28" s="27"/>
      <c r="M28" s="27"/>
      <c r="N28" s="27"/>
      <c r="O28" s="27"/>
      <c r="P28" s="17"/>
      <c r="Q28" s="27"/>
      <c r="R28" s="27"/>
      <c r="S28" s="27"/>
      <c r="T28" s="27"/>
      <c r="U28" s="17"/>
      <c r="V28" s="27"/>
      <c r="W28" s="27"/>
      <c r="X28" s="27"/>
      <c r="Y28" s="27"/>
      <c r="Z28" s="17"/>
      <c r="AA28" s="27"/>
    </row>
    <row r="29" spans="1:27">
      <c r="A29" s="104" t="s">
        <v>57</v>
      </c>
      <c r="B29" s="128">
        <f t="shared" ref="B29:Z29" si="28">B17-B39</f>
        <v>19645</v>
      </c>
      <c r="C29" s="27">
        <f t="shared" si="28"/>
        <v>20946</v>
      </c>
      <c r="D29" s="27">
        <f t="shared" si="28"/>
        <v>26778</v>
      </c>
      <c r="E29" s="27">
        <f t="shared" si="28"/>
        <v>39838</v>
      </c>
      <c r="F29" s="17">
        <f t="shared" si="28"/>
        <v>107207</v>
      </c>
      <c r="G29" s="27">
        <f t="shared" si="28"/>
        <v>23189</v>
      </c>
      <c r="H29" s="27">
        <f t="shared" si="28"/>
        <v>25698.187919999997</v>
      </c>
      <c r="I29" s="27">
        <f t="shared" si="28"/>
        <v>26302</v>
      </c>
      <c r="J29" s="27">
        <f t="shared" si="28"/>
        <v>46580.812050000008</v>
      </c>
      <c r="K29" s="17">
        <f t="shared" si="28"/>
        <v>121769.99997</v>
      </c>
      <c r="L29" s="27">
        <f t="shared" si="28"/>
        <v>17959</v>
      </c>
      <c r="M29" s="27">
        <f t="shared" si="28"/>
        <v>10753</v>
      </c>
      <c r="N29" s="27">
        <f t="shared" si="28"/>
        <v>21242</v>
      </c>
      <c r="O29" s="27">
        <f t="shared" si="28"/>
        <v>29202</v>
      </c>
      <c r="P29" s="17">
        <f t="shared" si="28"/>
        <v>79156</v>
      </c>
      <c r="Q29" s="27">
        <f t="shared" si="28"/>
        <v>16409</v>
      </c>
      <c r="R29" s="27">
        <f t="shared" si="28"/>
        <v>18685</v>
      </c>
      <c r="S29" s="27">
        <f t="shared" si="28"/>
        <v>19042</v>
      </c>
      <c r="T29" s="27">
        <f t="shared" si="28"/>
        <v>32775</v>
      </c>
      <c r="U29" s="17">
        <f t="shared" si="28"/>
        <v>86911</v>
      </c>
      <c r="V29" s="27">
        <f t="shared" si="28"/>
        <v>19447</v>
      </c>
      <c r="W29" s="27">
        <f t="shared" si="28"/>
        <v>17148</v>
      </c>
      <c r="X29" s="27">
        <f t="shared" si="28"/>
        <v>23790</v>
      </c>
      <c r="Y29" s="27">
        <f t="shared" si="28"/>
        <v>30928</v>
      </c>
      <c r="Z29" s="17">
        <f t="shared" si="28"/>
        <v>91313</v>
      </c>
      <c r="AA29" s="27">
        <f t="shared" ref="AA29" si="29">AA17-AA39</f>
        <v>21776</v>
      </c>
    </row>
    <row r="30" spans="1:27" ht="11.15" customHeight="1">
      <c r="A30" s="105"/>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row>
    <row r="31" spans="1:27" ht="9" customHeight="1">
      <c r="A31" s="104"/>
      <c r="B31" s="27"/>
      <c r="C31" s="27"/>
      <c r="D31" s="27"/>
      <c r="E31" s="27"/>
      <c r="F31" s="17"/>
      <c r="G31" s="27"/>
      <c r="H31" s="27"/>
      <c r="I31" s="27"/>
      <c r="J31" s="27"/>
      <c r="K31" s="17"/>
      <c r="L31" s="27"/>
      <c r="M31" s="27"/>
      <c r="N31" s="27"/>
      <c r="O31" s="27"/>
      <c r="P31" s="17"/>
      <c r="Q31" s="27"/>
      <c r="R31" s="27"/>
      <c r="S31" s="27"/>
      <c r="T31" s="27"/>
      <c r="U31" s="17"/>
      <c r="V31" s="27"/>
      <c r="W31" s="27"/>
      <c r="X31" s="27"/>
      <c r="Y31" s="27"/>
      <c r="Z31" s="17"/>
      <c r="AA31" s="27"/>
    </row>
    <row r="32" spans="1:27">
      <c r="A32" s="104" t="s">
        <v>61</v>
      </c>
      <c r="B32" s="128">
        <f t="shared" ref="B32:Z32" si="30">B20-B42</f>
        <v>2819</v>
      </c>
      <c r="C32" s="27">
        <f t="shared" si="30"/>
        <v>2173.1128799999997</v>
      </c>
      <c r="D32" s="27">
        <f t="shared" si="30"/>
        <v>2180.2820000000002</v>
      </c>
      <c r="E32" s="27">
        <f t="shared" si="30"/>
        <v>1911.5223699999999</v>
      </c>
      <c r="F32" s="17">
        <f t="shared" si="30"/>
        <v>9083.9172500000004</v>
      </c>
      <c r="G32" s="27">
        <f t="shared" si="30"/>
        <v>788.99567999999999</v>
      </c>
      <c r="H32" s="27">
        <f t="shared" si="30"/>
        <v>779.30882999999994</v>
      </c>
      <c r="I32" s="27">
        <f t="shared" si="30"/>
        <v>422.85454000000004</v>
      </c>
      <c r="J32" s="27">
        <f t="shared" si="30"/>
        <v>770</v>
      </c>
      <c r="K32" s="17">
        <f t="shared" si="30"/>
        <v>2761.1590500000002</v>
      </c>
      <c r="L32" s="27">
        <f t="shared" si="30"/>
        <v>745.15023999999994</v>
      </c>
      <c r="M32" s="27">
        <f t="shared" si="30"/>
        <v>302</v>
      </c>
      <c r="N32" s="27">
        <f t="shared" si="30"/>
        <v>202</v>
      </c>
      <c r="O32" s="27">
        <f t="shared" si="30"/>
        <v>319.98852999999997</v>
      </c>
      <c r="P32" s="17">
        <f t="shared" si="30"/>
        <v>1569.13877</v>
      </c>
      <c r="Q32" s="27">
        <f t="shared" si="30"/>
        <v>357.01147000000003</v>
      </c>
      <c r="R32" s="27">
        <f t="shared" si="30"/>
        <v>296.69605000000001</v>
      </c>
      <c r="S32" s="27">
        <f t="shared" si="30"/>
        <v>326.84429999999998</v>
      </c>
      <c r="T32" s="27">
        <f t="shared" si="30"/>
        <v>865.35548999999992</v>
      </c>
      <c r="U32" s="17">
        <f t="shared" si="30"/>
        <v>1845.9073099999996</v>
      </c>
      <c r="V32" s="27">
        <f t="shared" si="30"/>
        <v>454.62858000000006</v>
      </c>
      <c r="W32" s="27">
        <f t="shared" si="30"/>
        <v>594</v>
      </c>
      <c r="X32" s="27">
        <f t="shared" si="30"/>
        <v>436</v>
      </c>
      <c r="Y32" s="27">
        <f t="shared" si="30"/>
        <v>1072</v>
      </c>
      <c r="Z32" s="17">
        <f t="shared" si="30"/>
        <v>2556.6285800000005</v>
      </c>
      <c r="AA32" s="27">
        <f t="shared" ref="AA32" si="31">AA20-AA42</f>
        <v>1013</v>
      </c>
    </row>
    <row r="33" spans="1:90">
      <c r="A33" s="104"/>
      <c r="B33" s="27"/>
      <c r="C33" s="27"/>
      <c r="D33" s="27"/>
      <c r="E33" s="27"/>
      <c r="F33" s="17"/>
      <c r="G33" s="27"/>
      <c r="H33" s="27"/>
      <c r="I33" s="27"/>
      <c r="J33" s="27"/>
      <c r="K33" s="17"/>
      <c r="L33" s="27"/>
      <c r="M33" s="27"/>
      <c r="N33" s="27"/>
      <c r="O33" s="27"/>
      <c r="P33" s="17"/>
      <c r="Q33" s="27"/>
      <c r="R33" s="27"/>
      <c r="S33" s="27"/>
      <c r="T33" s="27"/>
      <c r="U33" s="17"/>
      <c r="V33" s="27"/>
      <c r="W33" s="27"/>
      <c r="X33" s="27"/>
      <c r="Y33" s="27"/>
      <c r="Z33" s="17"/>
      <c r="AA33" s="27"/>
    </row>
    <row r="34" spans="1:90">
      <c r="A34" s="106" t="s">
        <v>9</v>
      </c>
      <c r="B34" s="28">
        <f t="shared" ref="B34:Z34" si="32">B23-B44</f>
        <v>34292</v>
      </c>
      <c r="C34" s="28">
        <f t="shared" si="32"/>
        <v>37940.638000000006</v>
      </c>
      <c r="D34" s="28">
        <f t="shared" si="32"/>
        <v>39917.342080000002</v>
      </c>
      <c r="E34" s="28">
        <f t="shared" si="32"/>
        <v>54321.522370000006</v>
      </c>
      <c r="F34" s="24">
        <f t="shared" si="32"/>
        <v>166471.50245000003</v>
      </c>
      <c r="G34" s="28">
        <f t="shared" si="32"/>
        <v>35057.955719999998</v>
      </c>
      <c r="H34" s="28">
        <f t="shared" si="32"/>
        <v>45243.644880000007</v>
      </c>
      <c r="I34" s="28">
        <f t="shared" si="32"/>
        <v>39270.070299999992</v>
      </c>
      <c r="J34" s="28">
        <f t="shared" si="32"/>
        <v>61921.48911000001</v>
      </c>
      <c r="K34" s="24">
        <f t="shared" si="32"/>
        <v>181493.16000999999</v>
      </c>
      <c r="L34" s="28">
        <f t="shared" si="32"/>
        <v>29816.090049999999</v>
      </c>
      <c r="M34" s="28">
        <f t="shared" si="32"/>
        <v>16543</v>
      </c>
      <c r="N34" s="28">
        <f t="shared" si="32"/>
        <v>33427</v>
      </c>
      <c r="O34" s="28">
        <f t="shared" si="32"/>
        <v>35676.909950000001</v>
      </c>
      <c r="P34" s="24">
        <f t="shared" si="32"/>
        <v>115463</v>
      </c>
      <c r="Q34" s="28">
        <f t="shared" si="32"/>
        <v>21473</v>
      </c>
      <c r="R34" s="28">
        <f t="shared" si="32"/>
        <v>25352</v>
      </c>
      <c r="S34" s="28">
        <f t="shared" si="32"/>
        <v>29118</v>
      </c>
      <c r="T34" s="28">
        <f t="shared" si="32"/>
        <v>44534</v>
      </c>
      <c r="U34" s="24">
        <f t="shared" si="32"/>
        <v>120477</v>
      </c>
      <c r="V34" s="28">
        <f t="shared" si="32"/>
        <v>28265</v>
      </c>
      <c r="W34" s="28">
        <f t="shared" si="32"/>
        <v>29933</v>
      </c>
      <c r="X34" s="28">
        <f t="shared" si="32"/>
        <v>37054</v>
      </c>
      <c r="Y34" s="28">
        <f t="shared" si="32"/>
        <v>49198</v>
      </c>
      <c r="Z34" s="24">
        <f t="shared" si="32"/>
        <v>144450</v>
      </c>
      <c r="AA34" s="28">
        <f t="shared" ref="AA34" si="33">AA23-AA44</f>
        <v>36895</v>
      </c>
    </row>
    <row r="35" spans="1:90" ht="20.149999999999999" customHeight="1">
      <c r="A35" s="107" t="s">
        <v>27</v>
      </c>
      <c r="B35" s="9"/>
      <c r="C35" s="9"/>
      <c r="D35" s="9"/>
      <c r="E35" s="9"/>
      <c r="F35" s="10"/>
      <c r="G35" s="9"/>
      <c r="H35" s="9"/>
      <c r="I35" s="9"/>
      <c r="J35" s="9"/>
      <c r="K35" s="10"/>
      <c r="L35" s="9"/>
      <c r="M35" s="9"/>
      <c r="N35" s="9"/>
      <c r="O35" s="9"/>
      <c r="P35" s="10"/>
      <c r="Q35" s="9"/>
      <c r="R35" s="9"/>
      <c r="S35" s="9"/>
      <c r="T35" s="9"/>
      <c r="U35" s="10"/>
      <c r="V35" s="9"/>
      <c r="W35" s="9"/>
      <c r="X35" s="9"/>
      <c r="Y35" s="9"/>
      <c r="Z35" s="10"/>
      <c r="AA35" s="9"/>
    </row>
    <row r="36" spans="1:90" ht="9.65" customHeight="1">
      <c r="A36" s="107"/>
      <c r="B36" s="9"/>
      <c r="C36" s="9"/>
      <c r="D36" s="9"/>
      <c r="E36" s="9"/>
      <c r="F36" s="10"/>
      <c r="G36" s="9"/>
      <c r="H36" s="9"/>
      <c r="I36" s="9"/>
      <c r="J36" s="9"/>
      <c r="K36" s="10"/>
      <c r="L36" s="9"/>
      <c r="M36" s="9"/>
      <c r="N36" s="9"/>
      <c r="O36" s="9"/>
      <c r="P36" s="10"/>
      <c r="Q36" s="9"/>
      <c r="R36" s="9"/>
      <c r="S36" s="9"/>
      <c r="T36" s="9"/>
      <c r="U36" s="10"/>
      <c r="V36" s="9"/>
      <c r="W36" s="9"/>
      <c r="X36" s="9"/>
      <c r="Y36" s="9"/>
      <c r="Z36" s="10"/>
      <c r="AA36" s="9"/>
    </row>
    <row r="37" spans="1:90">
      <c r="A37" s="107" t="s">
        <v>56</v>
      </c>
      <c r="B37" s="100">
        <v>19006</v>
      </c>
      <c r="C37" s="16">
        <v>23796</v>
      </c>
      <c r="D37" s="16">
        <v>14481</v>
      </c>
      <c r="E37" s="16">
        <v>16495</v>
      </c>
      <c r="F37" s="17">
        <f>SUM(B37:E37)</f>
        <v>73778</v>
      </c>
      <c r="G37" s="16">
        <v>19634</v>
      </c>
      <c r="H37" s="16">
        <v>24449</v>
      </c>
      <c r="I37" s="61">
        <v>18685</v>
      </c>
      <c r="J37" s="16">
        <v>14508</v>
      </c>
      <c r="K37" s="17">
        <f>SUM(G37:J37)</f>
        <v>77276</v>
      </c>
      <c r="L37" s="16">
        <v>1970</v>
      </c>
      <c r="M37" s="16">
        <v>-1760</v>
      </c>
      <c r="N37" s="61">
        <v>-3232</v>
      </c>
      <c r="O37" s="61">
        <v>5226</v>
      </c>
      <c r="P37" s="17">
        <f>SUM(L37:O37)</f>
        <v>2204</v>
      </c>
      <c r="Q37" s="16">
        <v>8051</v>
      </c>
      <c r="R37" s="16">
        <v>7279</v>
      </c>
      <c r="S37" s="61">
        <v>7882</v>
      </c>
      <c r="T37" s="61">
        <v>22057</v>
      </c>
      <c r="U37" s="17">
        <f>SUM(Q37:T37)</f>
        <v>45269</v>
      </c>
      <c r="V37" s="16">
        <v>12625</v>
      </c>
      <c r="W37" s="16">
        <v>17353</v>
      </c>
      <c r="X37" s="16">
        <v>9140</v>
      </c>
      <c r="Y37" s="61">
        <v>12122</v>
      </c>
      <c r="Z37" s="17">
        <f>SUM(V37:Y37)</f>
        <v>51240</v>
      </c>
      <c r="AA37" s="16">
        <v>17995</v>
      </c>
    </row>
    <row r="38" spans="1:90">
      <c r="A38" s="107"/>
      <c r="B38" s="70"/>
      <c r="C38" s="16"/>
      <c r="D38" s="16"/>
      <c r="E38" s="16"/>
      <c r="F38" s="17"/>
      <c r="G38" s="70"/>
      <c r="H38" s="70"/>
      <c r="I38" s="61"/>
      <c r="J38" s="16"/>
      <c r="K38" s="17"/>
      <c r="L38" s="70"/>
      <c r="M38" s="70"/>
      <c r="N38" s="82"/>
      <c r="O38" s="82"/>
      <c r="P38" s="17"/>
      <c r="Q38" s="70"/>
      <c r="R38" s="70"/>
      <c r="S38" s="82"/>
      <c r="T38" s="82"/>
      <c r="U38" s="17"/>
      <c r="V38" s="70"/>
      <c r="W38" s="70"/>
      <c r="X38" s="70"/>
      <c r="Y38" s="82"/>
      <c r="Z38" s="17"/>
      <c r="AA38" s="70"/>
    </row>
    <row r="39" spans="1:90">
      <c r="A39" s="107" t="s">
        <v>57</v>
      </c>
      <c r="B39" s="100">
        <v>33173</v>
      </c>
      <c r="C39" s="16">
        <v>34659</v>
      </c>
      <c r="D39" s="16">
        <v>28235</v>
      </c>
      <c r="E39" s="16">
        <v>38501</v>
      </c>
      <c r="F39" s="17">
        <f>SUM(B39:E39)</f>
        <v>134568</v>
      </c>
      <c r="G39" s="16">
        <v>24998</v>
      </c>
      <c r="H39" s="16">
        <v>34678</v>
      </c>
      <c r="I39" s="61">
        <v>27934</v>
      </c>
      <c r="J39" s="16">
        <v>47169</v>
      </c>
      <c r="K39" s="17">
        <f>SUM(G39:J39)</f>
        <v>134779</v>
      </c>
      <c r="L39" s="16">
        <v>3103</v>
      </c>
      <c r="M39" s="16">
        <v>-6281</v>
      </c>
      <c r="N39" s="61">
        <v>6887</v>
      </c>
      <c r="O39" s="61">
        <v>14752</v>
      </c>
      <c r="P39" s="17">
        <f>SUM(L39:O39)</f>
        <v>18461</v>
      </c>
      <c r="Q39" s="16">
        <v>8930</v>
      </c>
      <c r="R39" s="16">
        <v>17879</v>
      </c>
      <c r="S39" s="61">
        <v>18535</v>
      </c>
      <c r="T39" s="61">
        <v>40697</v>
      </c>
      <c r="U39" s="17">
        <f>SUM(Q39:T39)</f>
        <v>86041</v>
      </c>
      <c r="V39" s="16">
        <v>18416</v>
      </c>
      <c r="W39" s="16">
        <v>25709</v>
      </c>
      <c r="X39" s="16">
        <v>21751</v>
      </c>
      <c r="Y39" s="61">
        <v>35179</v>
      </c>
      <c r="Z39" s="17">
        <f>SUM(V39:Y39)</f>
        <v>101055</v>
      </c>
      <c r="AA39" s="16">
        <v>29891</v>
      </c>
    </row>
    <row r="40" spans="1:90" ht="10.5" customHeight="1">
      <c r="A40" s="108"/>
      <c r="B40" s="9"/>
      <c r="C40" s="9"/>
      <c r="D40" s="9"/>
      <c r="E40" s="9"/>
      <c r="F40" s="10"/>
      <c r="G40" s="9"/>
      <c r="H40" s="9"/>
      <c r="I40" s="43"/>
      <c r="J40" s="9"/>
      <c r="K40" s="10"/>
      <c r="L40" s="43"/>
      <c r="M40" s="43"/>
      <c r="N40" s="43"/>
      <c r="O40" s="43"/>
      <c r="P40" s="10"/>
      <c r="Q40" s="43"/>
      <c r="R40" s="43"/>
      <c r="S40" s="43"/>
      <c r="T40" s="43"/>
      <c r="U40" s="10"/>
      <c r="V40" s="43"/>
      <c r="W40" s="43"/>
      <c r="X40" s="43"/>
      <c r="Y40" s="43"/>
      <c r="Z40" s="10"/>
      <c r="AA40" s="43"/>
    </row>
    <row r="41" spans="1:90" ht="7.5" customHeight="1">
      <c r="A41" s="107"/>
      <c r="B41" s="16"/>
      <c r="C41" s="16"/>
      <c r="D41" s="16"/>
      <c r="E41" s="16"/>
      <c r="F41" s="19"/>
      <c r="G41" s="16"/>
      <c r="H41" s="16"/>
      <c r="I41" s="61"/>
      <c r="J41" s="16"/>
      <c r="K41" s="19"/>
      <c r="L41" s="61"/>
      <c r="M41" s="61"/>
      <c r="N41" s="61"/>
      <c r="O41" s="61"/>
      <c r="P41" s="19"/>
      <c r="Q41" s="61"/>
      <c r="R41" s="61"/>
      <c r="S41" s="61"/>
      <c r="T41" s="61"/>
      <c r="U41" s="19"/>
      <c r="V41" s="61"/>
      <c r="W41" s="61"/>
      <c r="X41" s="61"/>
      <c r="Y41" s="61"/>
      <c r="Z41" s="19"/>
      <c r="AA41" s="61"/>
    </row>
    <row r="42" spans="1:90">
      <c r="A42" s="107" t="s">
        <v>61</v>
      </c>
      <c r="B42" s="20">
        <v>-1487</v>
      </c>
      <c r="C42" s="20">
        <v>1949</v>
      </c>
      <c r="D42" s="20">
        <v>-525.5</v>
      </c>
      <c r="E42" s="20">
        <v>-353.5</v>
      </c>
      <c r="F42" s="17">
        <f>SUM(B42:E42)</f>
        <v>-417</v>
      </c>
      <c r="G42" s="20">
        <v>508</v>
      </c>
      <c r="H42" s="20">
        <v>426</v>
      </c>
      <c r="I42" s="80">
        <v>501</v>
      </c>
      <c r="J42" s="20">
        <v>681</v>
      </c>
      <c r="K42" s="17">
        <f>SUM(G42:J42)</f>
        <v>2116</v>
      </c>
      <c r="L42" s="20">
        <v>13</v>
      </c>
      <c r="M42" s="20">
        <v>353</v>
      </c>
      <c r="N42" s="80">
        <v>174</v>
      </c>
      <c r="O42" s="80">
        <v>335</v>
      </c>
      <c r="P42" s="17">
        <f>SUM(L42:O42)</f>
        <v>875</v>
      </c>
      <c r="Q42" s="20">
        <v>300</v>
      </c>
      <c r="R42" s="20">
        <v>445</v>
      </c>
      <c r="S42" s="80">
        <v>1067</v>
      </c>
      <c r="T42" s="80">
        <v>1284</v>
      </c>
      <c r="U42" s="17">
        <f>SUM(Q42:T42)</f>
        <v>3096</v>
      </c>
      <c r="V42" s="20">
        <v>730</v>
      </c>
      <c r="W42" s="20">
        <v>973</v>
      </c>
      <c r="X42" s="20">
        <v>810</v>
      </c>
      <c r="Y42" s="80">
        <v>1547</v>
      </c>
      <c r="Z42" s="17">
        <f>SUM(V42:Y42)</f>
        <v>4060</v>
      </c>
      <c r="AA42" s="20">
        <v>2165</v>
      </c>
    </row>
    <row r="43" spans="1:90">
      <c r="A43" s="107"/>
      <c r="B43" s="16"/>
      <c r="C43" s="16"/>
      <c r="D43" s="16"/>
      <c r="E43" s="16"/>
      <c r="F43" s="17"/>
      <c r="G43" s="16"/>
      <c r="H43" s="16"/>
      <c r="I43" s="61"/>
      <c r="J43" s="16"/>
      <c r="K43" s="17"/>
      <c r="L43" s="16"/>
      <c r="M43" s="16"/>
      <c r="N43" s="61"/>
      <c r="O43" s="61"/>
      <c r="P43" s="17"/>
      <c r="Q43" s="16"/>
      <c r="R43" s="16"/>
      <c r="S43" s="61"/>
      <c r="T43" s="61"/>
      <c r="U43" s="17"/>
      <c r="V43" s="16"/>
      <c r="W43" s="16"/>
      <c r="X43" s="16"/>
      <c r="Y43" s="61"/>
      <c r="Z43" s="17"/>
      <c r="AA43" s="16"/>
    </row>
    <row r="44" spans="1:90">
      <c r="A44" s="109" t="s">
        <v>9</v>
      </c>
      <c r="B44" s="23">
        <f t="shared" ref="B44:Z44" si="34">B37+B39+B42</f>
        <v>50692</v>
      </c>
      <c r="C44" s="23">
        <f t="shared" si="34"/>
        <v>60404</v>
      </c>
      <c r="D44" s="23">
        <f t="shared" si="34"/>
        <v>42190.5</v>
      </c>
      <c r="E44" s="23">
        <f t="shared" si="34"/>
        <v>54642.5</v>
      </c>
      <c r="F44" s="24">
        <f t="shared" si="34"/>
        <v>207929</v>
      </c>
      <c r="G44" s="23">
        <f t="shared" si="34"/>
        <v>45140</v>
      </c>
      <c r="H44" s="23">
        <f t="shared" si="34"/>
        <v>59553</v>
      </c>
      <c r="I44" s="81">
        <f t="shared" si="34"/>
        <v>47120</v>
      </c>
      <c r="J44" s="23">
        <f t="shared" si="34"/>
        <v>62358</v>
      </c>
      <c r="K44" s="24">
        <f t="shared" si="34"/>
        <v>214171</v>
      </c>
      <c r="L44" s="23">
        <f t="shared" si="34"/>
        <v>5086</v>
      </c>
      <c r="M44" s="23">
        <f t="shared" si="34"/>
        <v>-7688</v>
      </c>
      <c r="N44" s="81">
        <f t="shared" si="34"/>
        <v>3829</v>
      </c>
      <c r="O44" s="81">
        <f t="shared" si="34"/>
        <v>20313</v>
      </c>
      <c r="P44" s="24">
        <f t="shared" si="34"/>
        <v>21540</v>
      </c>
      <c r="Q44" s="23">
        <f t="shared" si="34"/>
        <v>17281</v>
      </c>
      <c r="R44" s="23">
        <f t="shared" si="34"/>
        <v>25603</v>
      </c>
      <c r="S44" s="81">
        <f t="shared" si="34"/>
        <v>27484</v>
      </c>
      <c r="T44" s="81">
        <f t="shared" si="34"/>
        <v>64038</v>
      </c>
      <c r="U44" s="24">
        <f t="shared" si="34"/>
        <v>134406</v>
      </c>
      <c r="V44" s="23">
        <f t="shared" si="34"/>
        <v>31771</v>
      </c>
      <c r="W44" s="23">
        <f t="shared" si="34"/>
        <v>44035</v>
      </c>
      <c r="X44" s="23">
        <f t="shared" si="34"/>
        <v>31701</v>
      </c>
      <c r="Y44" s="81">
        <f t="shared" si="34"/>
        <v>48848</v>
      </c>
      <c r="Z44" s="24">
        <f t="shared" si="34"/>
        <v>156355</v>
      </c>
      <c r="AA44" s="23">
        <f t="shared" ref="AA44" si="35">AA37+AA39+AA42</f>
        <v>50051</v>
      </c>
    </row>
    <row r="45" spans="1:90">
      <c r="A45" s="110"/>
      <c r="B45" s="29"/>
      <c r="C45" s="29"/>
      <c r="D45" s="29"/>
      <c r="E45" s="29"/>
      <c r="F45" s="30"/>
      <c r="G45" s="29"/>
      <c r="H45" s="29"/>
      <c r="I45" s="29"/>
      <c r="J45" s="29"/>
      <c r="K45" s="30"/>
      <c r="L45" s="29"/>
      <c r="M45" s="29"/>
      <c r="N45" s="29"/>
      <c r="O45" s="29"/>
      <c r="P45" s="30"/>
      <c r="Q45" s="29"/>
      <c r="R45" s="29"/>
      <c r="S45" s="29"/>
      <c r="T45" s="29"/>
      <c r="U45" s="30"/>
      <c r="V45" s="29"/>
      <c r="W45" s="29"/>
      <c r="X45" s="29"/>
      <c r="Y45" s="29"/>
      <c r="Z45" s="30"/>
      <c r="AA45" s="29"/>
    </row>
    <row r="46" spans="1:90">
      <c r="A46" s="107" t="s">
        <v>10</v>
      </c>
      <c r="B46" s="9"/>
      <c r="C46" s="9"/>
      <c r="D46" s="9"/>
      <c r="E46" s="9"/>
      <c r="F46" s="10"/>
      <c r="G46" s="9"/>
      <c r="H46" s="9"/>
      <c r="I46" s="9"/>
      <c r="J46" s="9"/>
      <c r="K46" s="10"/>
      <c r="L46" s="9"/>
      <c r="M46" s="9"/>
      <c r="N46" s="9"/>
      <c r="O46" s="9"/>
      <c r="P46" s="10"/>
      <c r="Q46" s="9"/>
      <c r="R46" s="9"/>
      <c r="S46" s="9"/>
      <c r="T46" s="9"/>
      <c r="U46" s="10"/>
      <c r="V46" s="9"/>
      <c r="W46" s="9"/>
      <c r="X46" s="9"/>
      <c r="Y46" s="9"/>
      <c r="Z46" s="10"/>
      <c r="AA46" s="9"/>
    </row>
    <row r="47" spans="1:90">
      <c r="A47" s="108" t="s">
        <v>11</v>
      </c>
      <c r="B47" s="31">
        <v>28083</v>
      </c>
      <c r="C47" s="31">
        <v>32608</v>
      </c>
      <c r="D47" s="31">
        <v>26654</v>
      </c>
      <c r="E47" s="31">
        <v>30132</v>
      </c>
      <c r="F47" s="65">
        <f>SUM(B47:E47)</f>
        <v>117477</v>
      </c>
      <c r="G47" s="31">
        <v>27649</v>
      </c>
      <c r="H47" s="31">
        <v>32136</v>
      </c>
      <c r="I47" s="76">
        <v>29482</v>
      </c>
      <c r="J47" s="31">
        <v>34188.999649999998</v>
      </c>
      <c r="K47" s="65">
        <f t="shared" ref="K47:K56" si="36">G47+H47+I47+J47</f>
        <v>123455.99965</v>
      </c>
      <c r="L47" s="31">
        <v>28636</v>
      </c>
      <c r="M47" s="31">
        <v>29796</v>
      </c>
      <c r="N47" s="76">
        <v>24815</v>
      </c>
      <c r="O47" s="76">
        <f>O48+O49</f>
        <v>25238</v>
      </c>
      <c r="P47" s="65">
        <f t="shared" ref="P47:P56" si="37">L47+M47+N47+O47</f>
        <v>108485</v>
      </c>
      <c r="Q47" s="31">
        <f>Q48+Q49</f>
        <v>25209</v>
      </c>
      <c r="R47" s="31">
        <f>R48+R49</f>
        <v>28807</v>
      </c>
      <c r="S47" s="76">
        <f>S48+S49</f>
        <v>28377</v>
      </c>
      <c r="T47" s="76">
        <f>T48+T49</f>
        <v>34929</v>
      </c>
      <c r="U47" s="65">
        <f t="shared" ref="U47:U56" si="38">Q47+R47+S47+T47</f>
        <v>117322</v>
      </c>
      <c r="V47" s="31">
        <f>V48+V49</f>
        <v>30181</v>
      </c>
      <c r="W47" s="31">
        <f>W48+W49</f>
        <v>37095</v>
      </c>
      <c r="X47" s="31">
        <f>X48+X49</f>
        <v>32905</v>
      </c>
      <c r="Y47" s="31">
        <f>Y48+Y49</f>
        <v>37862</v>
      </c>
      <c r="Z47" s="65">
        <f t="shared" ref="Z47:Z56" si="39">V47+W47+X47+Y47</f>
        <v>138043</v>
      </c>
      <c r="AA47" s="31">
        <v>34148</v>
      </c>
    </row>
    <row r="48" spans="1:90" s="64" customFormat="1">
      <c r="A48" s="111" t="s">
        <v>37</v>
      </c>
      <c r="B48" s="31">
        <v>4417</v>
      </c>
      <c r="C48" s="31">
        <v>6242</v>
      </c>
      <c r="D48" s="31">
        <v>4840</v>
      </c>
      <c r="E48" s="31">
        <v>4603</v>
      </c>
      <c r="F48" s="65">
        <f>SUM(B48:E48)</f>
        <v>20102</v>
      </c>
      <c r="G48" s="31">
        <v>3903</v>
      </c>
      <c r="H48" s="31">
        <v>6484.8019100000001</v>
      </c>
      <c r="I48" s="76">
        <v>4983</v>
      </c>
      <c r="J48" s="31">
        <v>5379.1980899999999</v>
      </c>
      <c r="K48" s="65">
        <f t="shared" si="36"/>
        <v>20750</v>
      </c>
      <c r="L48" s="76">
        <v>3707</v>
      </c>
      <c r="M48" s="76">
        <v>6467</v>
      </c>
      <c r="N48" s="76">
        <v>5151</v>
      </c>
      <c r="O48" s="76">
        <v>5327</v>
      </c>
      <c r="P48" s="65">
        <f t="shared" si="37"/>
        <v>20652</v>
      </c>
      <c r="Q48" s="76">
        <v>4944</v>
      </c>
      <c r="R48" s="76">
        <v>6396</v>
      </c>
      <c r="S48" s="76">
        <v>5706</v>
      </c>
      <c r="T48" s="76">
        <v>6730</v>
      </c>
      <c r="U48" s="65">
        <f t="shared" si="38"/>
        <v>23776</v>
      </c>
      <c r="V48" s="76">
        <v>5726</v>
      </c>
      <c r="W48" s="76">
        <v>7263</v>
      </c>
      <c r="X48" s="76">
        <v>4985</v>
      </c>
      <c r="Y48" s="76">
        <v>7464</v>
      </c>
      <c r="Z48" s="65">
        <f t="shared" si="39"/>
        <v>25438</v>
      </c>
      <c r="AA48" s="76">
        <v>5196</v>
      </c>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row>
    <row r="49" spans="1:90" s="64" customFormat="1">
      <c r="A49" s="112" t="s">
        <v>38</v>
      </c>
      <c r="B49" s="31">
        <f t="shared" ref="B49:D49" si="40">B47-B48</f>
        <v>23666</v>
      </c>
      <c r="C49" s="31">
        <f t="shared" si="40"/>
        <v>26366</v>
      </c>
      <c r="D49" s="31">
        <f t="shared" si="40"/>
        <v>21814</v>
      </c>
      <c r="E49" s="31">
        <v>25529</v>
      </c>
      <c r="F49" s="65">
        <f>F47-F48</f>
        <v>97375</v>
      </c>
      <c r="G49" s="31">
        <f t="shared" ref="G49:I49" si="41">G47-G48</f>
        <v>23746</v>
      </c>
      <c r="H49" s="31">
        <f t="shared" si="41"/>
        <v>25651.198089999998</v>
      </c>
      <c r="I49" s="76">
        <f t="shared" si="41"/>
        <v>24499</v>
      </c>
      <c r="J49" s="31">
        <v>28809.801560000004</v>
      </c>
      <c r="K49" s="65">
        <f t="shared" si="36"/>
        <v>102705.99965</v>
      </c>
      <c r="L49" s="31">
        <f t="shared" ref="L49:M49" si="42">L47-L48</f>
        <v>24929</v>
      </c>
      <c r="M49" s="31">
        <f t="shared" si="42"/>
        <v>23329</v>
      </c>
      <c r="N49" s="76">
        <v>19664</v>
      </c>
      <c r="O49" s="76">
        <v>19911</v>
      </c>
      <c r="P49" s="65">
        <f t="shared" si="37"/>
        <v>87833</v>
      </c>
      <c r="Q49" s="31">
        <v>20265</v>
      </c>
      <c r="R49" s="31">
        <v>22411</v>
      </c>
      <c r="S49" s="76">
        <v>22671</v>
      </c>
      <c r="T49" s="76">
        <v>28199</v>
      </c>
      <c r="U49" s="65">
        <f t="shared" si="38"/>
        <v>93546</v>
      </c>
      <c r="V49" s="31">
        <v>24455</v>
      </c>
      <c r="W49" s="31">
        <v>29832</v>
      </c>
      <c r="X49" s="31">
        <v>27920</v>
      </c>
      <c r="Y49" s="76">
        <v>30398</v>
      </c>
      <c r="Z49" s="65">
        <f t="shared" si="39"/>
        <v>112605</v>
      </c>
      <c r="AA49" s="31">
        <v>28952</v>
      </c>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row>
    <row r="50" spans="1:90" s="64" customFormat="1">
      <c r="A50" s="112" t="s">
        <v>12</v>
      </c>
      <c r="B50" s="31">
        <v>3592</v>
      </c>
      <c r="C50" s="31">
        <v>3922</v>
      </c>
      <c r="D50" s="31">
        <v>4028</v>
      </c>
      <c r="E50" s="31">
        <v>2186</v>
      </c>
      <c r="F50" s="65">
        <v>13728</v>
      </c>
      <c r="G50" s="31">
        <v>1136</v>
      </c>
      <c r="H50" s="31">
        <v>1222.41175</v>
      </c>
      <c r="I50" s="76">
        <v>1359</v>
      </c>
      <c r="J50" s="31">
        <v>1485.5882499999996</v>
      </c>
      <c r="K50" s="65">
        <f t="shared" si="36"/>
        <v>5203</v>
      </c>
      <c r="L50" s="31">
        <v>2200</v>
      </c>
      <c r="M50" s="31">
        <v>1232</v>
      </c>
      <c r="N50" s="76">
        <v>1130</v>
      </c>
      <c r="O50" s="76">
        <v>1056</v>
      </c>
      <c r="P50" s="65">
        <f t="shared" si="37"/>
        <v>5618</v>
      </c>
      <c r="Q50" s="31">
        <v>1471</v>
      </c>
      <c r="R50" s="31">
        <v>2200</v>
      </c>
      <c r="S50" s="76">
        <v>2025</v>
      </c>
      <c r="T50" s="76">
        <v>1248</v>
      </c>
      <c r="U50" s="65">
        <f t="shared" si="38"/>
        <v>6944</v>
      </c>
      <c r="V50" s="31">
        <v>1197</v>
      </c>
      <c r="W50" s="31">
        <v>1356</v>
      </c>
      <c r="X50" s="31">
        <v>1115</v>
      </c>
      <c r="Y50" s="76">
        <v>1633</v>
      </c>
      <c r="Z50" s="65">
        <f t="shared" si="39"/>
        <v>5301</v>
      </c>
      <c r="AA50" s="31">
        <v>1855</v>
      </c>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row>
    <row r="51" spans="1:90" s="64" customFormat="1">
      <c r="A51" s="112" t="s">
        <v>13</v>
      </c>
      <c r="B51" s="31">
        <v>892</v>
      </c>
      <c r="C51" s="31">
        <v>965</v>
      </c>
      <c r="D51" s="31">
        <v>1039</v>
      </c>
      <c r="E51" s="31">
        <v>1249</v>
      </c>
      <c r="F51" s="65">
        <v>4145</v>
      </c>
      <c r="G51" s="31">
        <v>1075</v>
      </c>
      <c r="H51" s="31">
        <v>1218</v>
      </c>
      <c r="I51" s="76">
        <v>1271</v>
      </c>
      <c r="J51" s="31">
        <v>1391.0000000000002</v>
      </c>
      <c r="K51" s="65">
        <f t="shared" si="36"/>
        <v>4955</v>
      </c>
      <c r="L51" s="31">
        <v>1321.2638100000001</v>
      </c>
      <c r="M51" s="31">
        <v>1344</v>
      </c>
      <c r="N51" s="76">
        <v>1349</v>
      </c>
      <c r="O51" s="76">
        <v>1379.7361899999999</v>
      </c>
      <c r="P51" s="65">
        <f t="shared" si="37"/>
        <v>5394</v>
      </c>
      <c r="Q51" s="31">
        <v>1141</v>
      </c>
      <c r="R51" s="31">
        <v>1190</v>
      </c>
      <c r="S51" s="76">
        <v>1255</v>
      </c>
      <c r="T51" s="76">
        <v>1291</v>
      </c>
      <c r="U51" s="65">
        <f t="shared" si="38"/>
        <v>4877</v>
      </c>
      <c r="V51" s="31">
        <v>1196</v>
      </c>
      <c r="W51" s="31">
        <v>1104</v>
      </c>
      <c r="X51" s="31">
        <v>1111</v>
      </c>
      <c r="Y51" s="76">
        <v>1417</v>
      </c>
      <c r="Z51" s="65">
        <f t="shared" si="39"/>
        <v>4828</v>
      </c>
      <c r="AA51" s="31">
        <v>1074</v>
      </c>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row>
    <row r="52" spans="1:90" s="64" customFormat="1">
      <c r="A52" s="111" t="s">
        <v>45</v>
      </c>
      <c r="B52" s="31">
        <v>451</v>
      </c>
      <c r="C52" s="31">
        <v>355</v>
      </c>
      <c r="D52" s="31">
        <v>861</v>
      </c>
      <c r="E52" s="31">
        <v>1463</v>
      </c>
      <c r="F52" s="65">
        <v>3130</v>
      </c>
      <c r="G52" s="31">
        <v>431</v>
      </c>
      <c r="H52" s="31">
        <v>927</v>
      </c>
      <c r="I52" s="76">
        <v>599</v>
      </c>
      <c r="J52" s="31">
        <v>473.00000000000017</v>
      </c>
      <c r="K52" s="65">
        <f t="shared" si="36"/>
        <v>2430</v>
      </c>
      <c r="L52" s="31">
        <v>10216.729140000001</v>
      </c>
      <c r="M52" s="31">
        <v>1440</v>
      </c>
      <c r="N52" s="76">
        <v>3925</v>
      </c>
      <c r="O52" s="76">
        <v>3026.2708599999987</v>
      </c>
      <c r="P52" s="65">
        <f t="shared" si="37"/>
        <v>18608</v>
      </c>
      <c r="Q52" s="31">
        <v>305</v>
      </c>
      <c r="R52" s="31">
        <v>-1872</v>
      </c>
      <c r="S52" s="76">
        <v>-3317</v>
      </c>
      <c r="T52" s="76">
        <v>933</v>
      </c>
      <c r="U52" s="65">
        <f t="shared" si="38"/>
        <v>-3951</v>
      </c>
      <c r="V52" s="31">
        <v>7229</v>
      </c>
      <c r="W52" s="31">
        <v>112</v>
      </c>
      <c r="X52" s="31">
        <v>808</v>
      </c>
      <c r="Y52" s="76">
        <v>398</v>
      </c>
      <c r="Z52" s="65">
        <f t="shared" si="39"/>
        <v>8547</v>
      </c>
      <c r="AA52" s="31">
        <v>220</v>
      </c>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90" s="64" customFormat="1">
      <c r="A53" s="111" t="s">
        <v>14</v>
      </c>
      <c r="B53" s="31">
        <v>0</v>
      </c>
      <c r="C53" s="31">
        <v>0</v>
      </c>
      <c r="D53" s="31">
        <v>0</v>
      </c>
      <c r="E53" s="31"/>
      <c r="F53" s="65">
        <v>0</v>
      </c>
      <c r="G53" s="31">
        <v>0</v>
      </c>
      <c r="H53" s="31">
        <v>0</v>
      </c>
      <c r="I53" s="31">
        <v>0</v>
      </c>
      <c r="J53" s="31">
        <v>0</v>
      </c>
      <c r="K53" s="65">
        <f t="shared" si="36"/>
        <v>0</v>
      </c>
      <c r="L53" s="31">
        <v>1151</v>
      </c>
      <c r="M53" s="31">
        <v>0</v>
      </c>
      <c r="N53" s="31">
        <v>0</v>
      </c>
      <c r="O53" s="76">
        <v>0</v>
      </c>
      <c r="P53" s="65">
        <f t="shared" si="37"/>
        <v>1151</v>
      </c>
      <c r="Q53" s="31">
        <v>0</v>
      </c>
      <c r="R53" s="31">
        <v>0</v>
      </c>
      <c r="S53" s="31">
        <v>0</v>
      </c>
      <c r="T53" s="31">
        <v>0</v>
      </c>
      <c r="U53" s="65">
        <f t="shared" si="38"/>
        <v>0</v>
      </c>
      <c r="V53" s="31">
        <v>0</v>
      </c>
      <c r="W53" s="31">
        <v>4470</v>
      </c>
      <c r="X53" s="31">
        <v>0</v>
      </c>
      <c r="Y53" s="31">
        <v>0</v>
      </c>
      <c r="Z53" s="65">
        <f t="shared" si="39"/>
        <v>4470</v>
      </c>
      <c r="AA53" s="31">
        <v>0</v>
      </c>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row>
    <row r="54" spans="1:90" s="64" customFormat="1">
      <c r="A54" s="111" t="s">
        <v>15</v>
      </c>
      <c r="B54" s="31">
        <v>0</v>
      </c>
      <c r="C54" s="31">
        <v>0</v>
      </c>
      <c r="D54" s="31">
        <v>0</v>
      </c>
      <c r="E54" s="31"/>
      <c r="F54" s="65">
        <v>0</v>
      </c>
      <c r="G54" s="31">
        <v>0</v>
      </c>
      <c r="H54" s="31">
        <v>0</v>
      </c>
      <c r="I54" s="31">
        <v>0</v>
      </c>
      <c r="J54" s="31">
        <v>0</v>
      </c>
      <c r="K54" s="65">
        <f t="shared" si="36"/>
        <v>0</v>
      </c>
      <c r="L54" s="31">
        <v>0</v>
      </c>
      <c r="M54" s="31">
        <v>0</v>
      </c>
      <c r="N54" s="31">
        <v>0</v>
      </c>
      <c r="O54" s="76">
        <v>0</v>
      </c>
      <c r="P54" s="65">
        <f t="shared" si="37"/>
        <v>0</v>
      </c>
      <c r="Q54" s="31">
        <v>0</v>
      </c>
      <c r="R54" s="31">
        <v>0</v>
      </c>
      <c r="S54" s="31">
        <v>0</v>
      </c>
      <c r="T54" s="31">
        <v>0</v>
      </c>
      <c r="U54" s="65">
        <f t="shared" si="38"/>
        <v>0</v>
      </c>
      <c r="V54" s="31">
        <v>0</v>
      </c>
      <c r="W54" s="31">
        <v>0</v>
      </c>
      <c r="X54" s="31">
        <v>0</v>
      </c>
      <c r="Y54" s="31">
        <v>0</v>
      </c>
      <c r="Z54" s="65">
        <f t="shared" si="39"/>
        <v>0</v>
      </c>
      <c r="AA54" s="31">
        <v>0</v>
      </c>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row>
    <row r="55" spans="1:90" s="64" customFormat="1">
      <c r="A55" s="111" t="s">
        <v>39</v>
      </c>
      <c r="B55" s="31">
        <v>0</v>
      </c>
      <c r="C55" s="31">
        <v>7500</v>
      </c>
      <c r="D55" s="31">
        <v>0</v>
      </c>
      <c r="E55" s="31">
        <v>7231</v>
      </c>
      <c r="F55" s="65">
        <v>14731</v>
      </c>
      <c r="G55" s="31">
        <v>0</v>
      </c>
      <c r="H55" s="31">
        <v>0</v>
      </c>
      <c r="I55" s="31">
        <v>0</v>
      </c>
      <c r="J55" s="31">
        <v>0</v>
      </c>
      <c r="K55" s="65">
        <f t="shared" si="36"/>
        <v>0</v>
      </c>
      <c r="L55" s="31">
        <v>0</v>
      </c>
      <c r="M55" s="31">
        <v>0</v>
      </c>
      <c r="N55" s="31">
        <v>0</v>
      </c>
      <c r="O55" s="76">
        <v>4105</v>
      </c>
      <c r="P55" s="65">
        <f t="shared" si="37"/>
        <v>4105</v>
      </c>
      <c r="Q55" s="31">
        <v>0</v>
      </c>
      <c r="R55" s="31">
        <v>-1770</v>
      </c>
      <c r="S55" s="31">
        <v>0</v>
      </c>
      <c r="T55" s="31">
        <v>0</v>
      </c>
      <c r="U55" s="65">
        <f t="shared" si="38"/>
        <v>-1770</v>
      </c>
      <c r="V55" s="31">
        <v>0</v>
      </c>
      <c r="W55" s="31">
        <v>0</v>
      </c>
      <c r="X55" s="31">
        <v>0</v>
      </c>
      <c r="Y55" s="31">
        <v>0</v>
      </c>
      <c r="Z55" s="65">
        <f t="shared" si="39"/>
        <v>0</v>
      </c>
      <c r="AA55" s="31">
        <v>1353</v>
      </c>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row>
    <row r="56" spans="1:90" s="64" customFormat="1">
      <c r="A56" s="111" t="s">
        <v>29</v>
      </c>
      <c r="B56" s="31">
        <v>702</v>
      </c>
      <c r="C56" s="31">
        <v>456</v>
      </c>
      <c r="D56" s="31">
        <v>0</v>
      </c>
      <c r="E56" s="31">
        <v>8384</v>
      </c>
      <c r="F56" s="65">
        <v>9542</v>
      </c>
      <c r="G56" s="31">
        <v>850</v>
      </c>
      <c r="H56" s="31">
        <v>0</v>
      </c>
      <c r="I56" s="31">
        <v>0</v>
      </c>
      <c r="J56" s="31">
        <v>0</v>
      </c>
      <c r="K56" s="65">
        <f t="shared" si="36"/>
        <v>850</v>
      </c>
      <c r="L56" s="31">
        <v>0</v>
      </c>
      <c r="M56" s="31">
        <v>0</v>
      </c>
      <c r="N56" s="31">
        <v>0</v>
      </c>
      <c r="O56" s="76">
        <v>0</v>
      </c>
      <c r="P56" s="65">
        <f t="shared" si="37"/>
        <v>0</v>
      </c>
      <c r="Q56" s="31">
        <v>0</v>
      </c>
      <c r="R56" s="31">
        <v>0</v>
      </c>
      <c r="S56" s="31">
        <v>0</v>
      </c>
      <c r="T56" s="31">
        <v>0</v>
      </c>
      <c r="U56" s="65">
        <f t="shared" si="38"/>
        <v>0</v>
      </c>
      <c r="V56" s="31">
        <v>0</v>
      </c>
      <c r="W56" s="31">
        <v>0</v>
      </c>
      <c r="X56" s="31">
        <v>0</v>
      </c>
      <c r="Y56" s="31">
        <v>0</v>
      </c>
      <c r="Z56" s="65">
        <f t="shared" si="39"/>
        <v>0</v>
      </c>
      <c r="AA56" s="31">
        <v>0</v>
      </c>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row>
    <row r="57" spans="1:90">
      <c r="A57" s="113" t="s">
        <v>16</v>
      </c>
      <c r="B57" s="23">
        <f>B48+B49+B50+B51+B52+B53+B54+B56</f>
        <v>33720</v>
      </c>
      <c r="C57" s="23">
        <f>C48+C49+C50+C51+C52+C53+C54+C56+C55</f>
        <v>45806</v>
      </c>
      <c r="D57" s="23">
        <f>D48+D49+D50+D51+D52+D53+D54+D56+D55</f>
        <v>32582</v>
      </c>
      <c r="E57" s="23">
        <f>SUM(E48:E56)</f>
        <v>50645</v>
      </c>
      <c r="F57" s="24">
        <f>SUM(F48:F56)</f>
        <v>162753</v>
      </c>
      <c r="G57" s="23">
        <f>G48+G49+G50+G51+G52+G53+G54+G56</f>
        <v>31141</v>
      </c>
      <c r="H57" s="23">
        <f>H48+H49+H50+H51+H52+H53+H54+H56</f>
        <v>35503.411749999999</v>
      </c>
      <c r="I57" s="23">
        <f>I48+I49+I50+I51+I52+I53+I54+I56</f>
        <v>32711</v>
      </c>
      <c r="J57" s="23">
        <f>J48+J49+J50+J51+J52+J53+J54+J56</f>
        <v>37538.587900000006</v>
      </c>
      <c r="K57" s="24">
        <f>SUM(K48:K56)</f>
        <v>136893.99965000001</v>
      </c>
      <c r="L57" s="23">
        <f t="shared" ref="L57:N57" si="43">L48+L49+L50+L51+L52+L53+L54+L56+L55</f>
        <v>43524.99295</v>
      </c>
      <c r="M57" s="23">
        <f t="shared" si="43"/>
        <v>33812</v>
      </c>
      <c r="N57" s="23">
        <f t="shared" si="43"/>
        <v>31219</v>
      </c>
      <c r="O57" s="23">
        <f>O48+O49+O50+O51+O52+O53+O54+O56+O55</f>
        <v>34805.00705</v>
      </c>
      <c r="P57" s="24">
        <f>SUM(P48:P56)</f>
        <v>143361</v>
      </c>
      <c r="Q57" s="23">
        <f t="shared" ref="Q57:R57" si="44">Q48+Q49+Q50+Q51+Q52+Q53+Q54+Q56+Q55</f>
        <v>28126</v>
      </c>
      <c r="R57" s="23">
        <f t="shared" si="44"/>
        <v>28555</v>
      </c>
      <c r="S57" s="23">
        <f t="shared" ref="S57" si="45">S48+S49+S50+S51+S52+S53+S54+S56+S55</f>
        <v>28340</v>
      </c>
      <c r="T57" s="23">
        <f>T48+T49+T50+T51+T52+T53+T54+T56+T55</f>
        <v>38401</v>
      </c>
      <c r="U57" s="24">
        <f>SUM(U48:U56)</f>
        <v>123422</v>
      </c>
      <c r="V57" s="23">
        <f>V48+V49+V50+V51+V52+V53+V54+V56+V55</f>
        <v>39803</v>
      </c>
      <c r="W57" s="23">
        <f>W48+W49+W50+W51+W52+W53+W54+W56+W55</f>
        <v>44137</v>
      </c>
      <c r="X57" s="23">
        <f>X48+X49+X50+X51+X52+X53+X54+X56+X55</f>
        <v>35939</v>
      </c>
      <c r="Y57" s="23">
        <f>Y48+Y49+Y50+Y51+Y52+Y53+Y54+Y56+Y55</f>
        <v>41310</v>
      </c>
      <c r="Z57" s="24">
        <f>SUM(Z48:Z56)</f>
        <v>161189</v>
      </c>
      <c r="AA57" s="23">
        <f>AA48+AA49+AA50+AA51+AA52+AA53+AA54+AA56+AA55</f>
        <v>38650</v>
      </c>
    </row>
    <row r="58" spans="1:90">
      <c r="A58" s="114"/>
      <c r="B58" s="34"/>
      <c r="C58" s="34"/>
      <c r="D58" s="34"/>
      <c r="E58" s="34"/>
      <c r="F58" s="35"/>
      <c r="G58" s="34"/>
      <c r="H58" s="34"/>
      <c r="I58" s="34"/>
      <c r="J58" s="34"/>
      <c r="K58" s="35"/>
      <c r="L58" s="34"/>
      <c r="M58" s="34"/>
      <c r="N58" s="34"/>
      <c r="O58" s="34"/>
      <c r="P58" s="35"/>
      <c r="Q58" s="34"/>
      <c r="R58" s="34"/>
      <c r="S58" s="34"/>
      <c r="T58" s="34"/>
      <c r="U58" s="35"/>
      <c r="V58" s="34"/>
      <c r="W58" s="34"/>
      <c r="X58" s="34"/>
      <c r="Y58" s="34"/>
      <c r="Z58" s="35"/>
      <c r="AA58" s="34"/>
    </row>
    <row r="59" spans="1:90">
      <c r="A59" s="113" t="s">
        <v>46</v>
      </c>
      <c r="B59" s="23">
        <f>B44-B57</f>
        <v>16972</v>
      </c>
      <c r="C59" s="23">
        <f>C44-C57</f>
        <v>14598</v>
      </c>
      <c r="D59" s="23">
        <f>D44-D57</f>
        <v>9608.5</v>
      </c>
      <c r="E59" s="23">
        <f t="shared" ref="E59" si="46">E44-E57</f>
        <v>3997.5</v>
      </c>
      <c r="F59" s="24">
        <f>F44-F57</f>
        <v>45176</v>
      </c>
      <c r="G59" s="23">
        <f>G44-G57</f>
        <v>13999</v>
      </c>
      <c r="H59" s="23">
        <f>H44-H57</f>
        <v>24049.588250000001</v>
      </c>
      <c r="I59" s="23">
        <f>I44-I57</f>
        <v>14409</v>
      </c>
      <c r="J59" s="23">
        <f>J44-J57</f>
        <v>24819.412099999994</v>
      </c>
      <c r="K59" s="24">
        <f t="shared" ref="K59" si="47">K44-K57</f>
        <v>77277.000349999988</v>
      </c>
      <c r="L59" s="23">
        <f>L44-L57</f>
        <v>-38438.99295</v>
      </c>
      <c r="M59" s="23">
        <f>M44-M57</f>
        <v>-41500</v>
      </c>
      <c r="N59" s="23">
        <f>N44-N57</f>
        <v>-27390</v>
      </c>
      <c r="O59" s="23">
        <f>O44-O57</f>
        <v>-14492.00705</v>
      </c>
      <c r="P59" s="24">
        <f t="shared" ref="P59" si="48">P44-P57</f>
        <v>-121821</v>
      </c>
      <c r="Q59" s="23">
        <f>Q44-Q57</f>
        <v>-10845</v>
      </c>
      <c r="R59" s="23">
        <f>R44-R57</f>
        <v>-2952</v>
      </c>
      <c r="S59" s="23">
        <f>S44-S57</f>
        <v>-856</v>
      </c>
      <c r="T59" s="23">
        <f>T44-T57</f>
        <v>25637</v>
      </c>
      <c r="U59" s="24">
        <f t="shared" ref="U59" si="49">U44-U57</f>
        <v>10984</v>
      </c>
      <c r="V59" s="23">
        <f>V44-V57</f>
        <v>-8032</v>
      </c>
      <c r="W59" s="23">
        <f>W44-W57</f>
        <v>-102</v>
      </c>
      <c r="X59" s="23">
        <f>X44-X57</f>
        <v>-4238</v>
      </c>
      <c r="Y59" s="23">
        <f>Y44-Y57</f>
        <v>7538</v>
      </c>
      <c r="Z59" s="24">
        <f t="shared" ref="Z59" si="50">Z44-Z57</f>
        <v>-4834</v>
      </c>
      <c r="AA59" s="23">
        <f>AA44-AA57</f>
        <v>11401</v>
      </c>
    </row>
    <row r="60" spans="1:90">
      <c r="A60" s="107"/>
      <c r="B60" s="16"/>
      <c r="C60" s="16"/>
      <c r="D60" s="16"/>
      <c r="E60" s="16"/>
      <c r="F60" s="17"/>
      <c r="G60" s="16"/>
      <c r="H60" s="16"/>
      <c r="I60" s="16"/>
      <c r="J60" s="16"/>
      <c r="K60" s="17"/>
      <c r="L60" s="16"/>
      <c r="M60" s="16"/>
      <c r="N60" s="16"/>
      <c r="O60" s="16"/>
      <c r="P60" s="17"/>
      <c r="Q60" s="16"/>
      <c r="R60" s="16"/>
      <c r="S60" s="16"/>
      <c r="T60" s="16"/>
      <c r="U60" s="17"/>
      <c r="V60" s="16"/>
      <c r="W60" s="16"/>
      <c r="X60" s="16"/>
      <c r="Y60" s="16"/>
      <c r="Z60" s="17"/>
      <c r="AA60" s="16"/>
    </row>
    <row r="61" spans="1:90">
      <c r="A61" s="108" t="s">
        <v>40</v>
      </c>
      <c r="B61" s="16"/>
      <c r="C61" s="16"/>
      <c r="D61" s="16"/>
      <c r="E61" s="9"/>
      <c r="F61" s="65">
        <v>0</v>
      </c>
      <c r="G61" s="9">
        <v>2491</v>
      </c>
      <c r="H61" s="9">
        <v>-4543.8420199999991</v>
      </c>
      <c r="I61" s="43">
        <v>-490</v>
      </c>
      <c r="J61" s="9">
        <v>2026.2690500000001</v>
      </c>
      <c r="K61" s="65">
        <f>G61+H61+I61+J61</f>
        <v>-516.57296999999903</v>
      </c>
      <c r="L61" s="9">
        <v>-4539.4100899999994</v>
      </c>
      <c r="M61" s="9">
        <v>2025</v>
      </c>
      <c r="N61" s="43">
        <v>1575</v>
      </c>
      <c r="O61" s="9">
        <v>-1141.5899100000006</v>
      </c>
      <c r="P61" s="65">
        <f>L61+M61+N61+O61</f>
        <v>-2081</v>
      </c>
      <c r="Q61" s="9">
        <v>5248</v>
      </c>
      <c r="R61" s="9">
        <v>33</v>
      </c>
      <c r="S61" s="43">
        <v>30</v>
      </c>
      <c r="T61" s="9">
        <v>29</v>
      </c>
      <c r="U61" s="65">
        <f>Q61+R61+S61+T61</f>
        <v>5340</v>
      </c>
      <c r="V61" s="9">
        <v>34</v>
      </c>
      <c r="W61" s="9">
        <v>30</v>
      </c>
      <c r="X61" s="43">
        <v>35</v>
      </c>
      <c r="Y61" s="9">
        <v>-29</v>
      </c>
      <c r="Z61" s="65">
        <f>V61+W61+X61+Y61</f>
        <v>70</v>
      </c>
      <c r="AA61" s="9">
        <v>44</v>
      </c>
    </row>
    <row r="62" spans="1:90">
      <c r="A62" s="108" t="s">
        <v>32</v>
      </c>
      <c r="B62" s="16"/>
      <c r="C62" s="16"/>
      <c r="D62" s="16"/>
      <c r="E62" s="9">
        <v>-499</v>
      </c>
      <c r="F62" s="65">
        <v>-499</v>
      </c>
      <c r="G62" s="9">
        <v>-160</v>
      </c>
      <c r="H62" s="9">
        <v>-159.77170999999998</v>
      </c>
      <c r="I62" s="43">
        <v>-160</v>
      </c>
      <c r="J62" s="9">
        <v>-257.49173999999999</v>
      </c>
      <c r="K62" s="65">
        <f>G62+H62+I62+J62</f>
        <v>-737.26344999999992</v>
      </c>
      <c r="L62" s="9">
        <v>-116</v>
      </c>
      <c r="M62" s="9">
        <v>-129.78393</v>
      </c>
      <c r="N62" s="43">
        <v>-186</v>
      </c>
      <c r="O62" s="9">
        <v>-168.21607</v>
      </c>
      <c r="P62" s="65">
        <f>L62+M62+N62+O62</f>
        <v>-600</v>
      </c>
      <c r="Q62" s="9">
        <v>-114</v>
      </c>
      <c r="R62" s="9">
        <v>-116</v>
      </c>
      <c r="S62" s="43">
        <v>-117</v>
      </c>
      <c r="T62" s="9">
        <v>-116</v>
      </c>
      <c r="U62" s="65">
        <f>Q62+R62+S62+T62</f>
        <v>-463</v>
      </c>
      <c r="V62" s="9">
        <v>-139</v>
      </c>
      <c r="W62" s="9">
        <v>-138</v>
      </c>
      <c r="X62" s="43">
        <v>-140</v>
      </c>
      <c r="Y62" s="9">
        <v>-139</v>
      </c>
      <c r="Z62" s="65">
        <f>V62+W62+X62+Y62</f>
        <v>-556</v>
      </c>
      <c r="AA62" s="9">
        <v>-77</v>
      </c>
    </row>
    <row r="63" spans="1:90">
      <c r="A63" s="108" t="s">
        <v>17</v>
      </c>
      <c r="B63" s="9">
        <v>247</v>
      </c>
      <c r="C63" s="9">
        <v>243</v>
      </c>
      <c r="D63" s="9">
        <v>631</v>
      </c>
      <c r="E63" s="9">
        <v>723</v>
      </c>
      <c r="F63" s="65">
        <f>SUM(B63:E63)</f>
        <v>1844</v>
      </c>
      <c r="G63" s="9">
        <v>570</v>
      </c>
      <c r="H63" s="9">
        <v>572</v>
      </c>
      <c r="I63" s="43">
        <v>490</v>
      </c>
      <c r="J63" s="9">
        <v>472.62343000000004</v>
      </c>
      <c r="K63" s="65">
        <f t="shared" ref="K63:K64" si="51">G63+H63+I63+J63</f>
        <v>2104.6234300000001</v>
      </c>
      <c r="L63" s="9">
        <v>365.49</v>
      </c>
      <c r="M63" s="9">
        <v>891</v>
      </c>
      <c r="N63" s="43">
        <v>586</v>
      </c>
      <c r="O63" s="9">
        <v>545.51</v>
      </c>
      <c r="P63" s="65">
        <f t="shared" ref="P63:P64" si="52">L63+M63+N63+O63</f>
        <v>2388</v>
      </c>
      <c r="Q63" s="9">
        <v>583</v>
      </c>
      <c r="R63" s="9">
        <v>559</v>
      </c>
      <c r="S63" s="43">
        <v>538</v>
      </c>
      <c r="T63" s="9">
        <v>538</v>
      </c>
      <c r="U63" s="65">
        <f t="shared" ref="U63:U64" si="53">Q63+R63+S63+T63</f>
        <v>2218</v>
      </c>
      <c r="V63" s="9">
        <v>502</v>
      </c>
      <c r="W63" s="9">
        <v>417</v>
      </c>
      <c r="X63" s="43">
        <v>257</v>
      </c>
      <c r="Y63" s="9">
        <v>252</v>
      </c>
      <c r="Z63" s="65">
        <f t="shared" ref="Z63:Z64" si="54">V63+W63+X63+Y63</f>
        <v>1428</v>
      </c>
      <c r="AA63" s="9">
        <v>407</v>
      </c>
    </row>
    <row r="64" spans="1:90">
      <c r="A64" s="108" t="s">
        <v>18</v>
      </c>
      <c r="B64" s="9">
        <v>-494</v>
      </c>
      <c r="C64" s="9">
        <v>-851</v>
      </c>
      <c r="D64" s="9">
        <v>-958</v>
      </c>
      <c r="E64" s="9">
        <v>-613</v>
      </c>
      <c r="F64" s="65">
        <f>SUM(B64:E64)</f>
        <v>-2916</v>
      </c>
      <c r="G64" s="9">
        <v>-681</v>
      </c>
      <c r="H64" s="9">
        <v>-636.20756000000006</v>
      </c>
      <c r="I64" s="43">
        <v>-489</v>
      </c>
      <c r="J64" s="9">
        <v>-986.58184999999992</v>
      </c>
      <c r="K64" s="65">
        <f t="shared" si="51"/>
        <v>-2792.7894099999999</v>
      </c>
      <c r="L64" s="9">
        <v>-648</v>
      </c>
      <c r="M64" s="9">
        <v>-1581</v>
      </c>
      <c r="N64" s="43">
        <v>-2391</v>
      </c>
      <c r="O64" s="9">
        <v>-2390</v>
      </c>
      <c r="P64" s="65">
        <f t="shared" si="52"/>
        <v>-7010</v>
      </c>
      <c r="Q64" s="9">
        <v>-2304</v>
      </c>
      <c r="R64" s="9">
        <v>-1690</v>
      </c>
      <c r="S64" s="43">
        <v>-1540</v>
      </c>
      <c r="T64" s="9">
        <v>-1558</v>
      </c>
      <c r="U64" s="65">
        <f t="shared" si="53"/>
        <v>-7092</v>
      </c>
      <c r="V64" s="9">
        <v>-1705</v>
      </c>
      <c r="W64" s="9">
        <v>-1326</v>
      </c>
      <c r="X64" s="43">
        <v>-1323</v>
      </c>
      <c r="Y64" s="9">
        <v>-1523</v>
      </c>
      <c r="Z64" s="65">
        <f t="shared" si="54"/>
        <v>-5877</v>
      </c>
      <c r="AA64" s="9">
        <v>-1767</v>
      </c>
    </row>
    <row r="65" spans="1:27">
      <c r="A65" s="113" t="s">
        <v>47</v>
      </c>
      <c r="B65" s="23">
        <f>B59+SUM(B63:B64)</f>
        <v>16725</v>
      </c>
      <c r="C65" s="23">
        <f>C59+SUM(C63:C64)</f>
        <v>13990</v>
      </c>
      <c r="D65" s="23">
        <f>D59+SUM(D63:D64)</f>
        <v>9281.5</v>
      </c>
      <c r="E65" s="23">
        <f>E59+SUM(E62:E64)</f>
        <v>3608.5</v>
      </c>
      <c r="F65" s="24">
        <f>F59+SUM(F62:F64)</f>
        <v>43605</v>
      </c>
      <c r="G65" s="23">
        <f t="shared" ref="G65:L65" si="55">G59+SUM(G61:G64)</f>
        <v>16219</v>
      </c>
      <c r="H65" s="23">
        <f t="shared" si="55"/>
        <v>19281.766960000001</v>
      </c>
      <c r="I65" s="81">
        <f t="shared" si="55"/>
        <v>13760</v>
      </c>
      <c r="J65" s="23">
        <f t="shared" si="55"/>
        <v>26074.230989999993</v>
      </c>
      <c r="K65" s="24">
        <f t="shared" si="55"/>
        <v>75334.99794999999</v>
      </c>
      <c r="L65" s="23">
        <f t="shared" si="55"/>
        <v>-43376.913039999999</v>
      </c>
      <c r="M65" s="23">
        <f t="shared" ref="M65:N65" si="56">M59+SUM(M61:M64)</f>
        <v>-40294.783929999998</v>
      </c>
      <c r="N65" s="81">
        <f t="shared" si="56"/>
        <v>-27806</v>
      </c>
      <c r="O65" s="81">
        <f>O59+SUM(O61:O64)</f>
        <v>-17646.303030000003</v>
      </c>
      <c r="P65" s="24">
        <f t="shared" ref="P65:Q65" si="57">P59+SUM(P61:P64)</f>
        <v>-129124</v>
      </c>
      <c r="Q65" s="23">
        <f t="shared" si="57"/>
        <v>-7432</v>
      </c>
      <c r="R65" s="23">
        <f t="shared" ref="R65:S65" si="58">R59+SUM(R61:R64)</f>
        <v>-4166</v>
      </c>
      <c r="S65" s="81">
        <f t="shared" si="58"/>
        <v>-1945</v>
      </c>
      <c r="T65" s="81">
        <f t="shared" ref="T65:U65" si="59">T59+SUM(T61:T64)</f>
        <v>24530</v>
      </c>
      <c r="U65" s="24">
        <f t="shared" si="59"/>
        <v>10987</v>
      </c>
      <c r="V65" s="23">
        <f>V59+SUM(V61:V64)</f>
        <v>-9340</v>
      </c>
      <c r="W65" s="23">
        <f t="shared" ref="W65:Z65" si="60">W59+SUM(W61:W64)</f>
        <v>-1119</v>
      </c>
      <c r="X65" s="23">
        <f t="shared" si="60"/>
        <v>-5409</v>
      </c>
      <c r="Y65" s="81">
        <f t="shared" si="60"/>
        <v>6099</v>
      </c>
      <c r="Z65" s="24">
        <f t="shared" si="60"/>
        <v>-9769</v>
      </c>
      <c r="AA65" s="23">
        <f>AA59+SUM(AA61:AA64)</f>
        <v>10008</v>
      </c>
    </row>
    <row r="66" spans="1:27">
      <c r="A66" s="108"/>
      <c r="B66" s="9"/>
      <c r="C66" s="9"/>
      <c r="D66" s="9"/>
      <c r="E66" s="9"/>
      <c r="F66" s="36"/>
      <c r="G66" s="9"/>
      <c r="H66" s="9"/>
      <c r="I66" s="43"/>
      <c r="J66" s="9"/>
      <c r="K66" s="36"/>
      <c r="L66" s="9"/>
      <c r="M66" s="9"/>
      <c r="N66" s="43"/>
      <c r="O66" s="43"/>
      <c r="P66" s="36"/>
      <c r="Q66" s="9"/>
      <c r="R66" s="9"/>
      <c r="S66" s="43"/>
      <c r="T66" s="43"/>
      <c r="U66" s="36"/>
      <c r="V66" s="9"/>
      <c r="W66" s="9"/>
      <c r="X66" s="9"/>
      <c r="Y66" s="43"/>
      <c r="Z66" s="36"/>
      <c r="AA66" s="9"/>
    </row>
    <row r="67" spans="1:27">
      <c r="A67" s="114" t="s">
        <v>44</v>
      </c>
      <c r="B67" s="9">
        <v>4453</v>
      </c>
      <c r="C67" s="9">
        <v>3635</v>
      </c>
      <c r="D67" s="9">
        <v>1452</v>
      </c>
      <c r="E67" s="9">
        <v>-22</v>
      </c>
      <c r="F67" s="65">
        <v>9518</v>
      </c>
      <c r="G67" s="9">
        <v>3648</v>
      </c>
      <c r="H67" s="9">
        <v>5308</v>
      </c>
      <c r="I67" s="43">
        <v>3030</v>
      </c>
      <c r="J67" s="9">
        <v>4782</v>
      </c>
      <c r="K67" s="65">
        <f t="shared" ref="K67:K68" si="61">G67+H67+I67+J67</f>
        <v>16768</v>
      </c>
      <c r="L67" s="9">
        <v>15505.499230000001</v>
      </c>
      <c r="M67" s="9">
        <v>-10248</v>
      </c>
      <c r="N67" s="43">
        <v>19349</v>
      </c>
      <c r="O67" s="43">
        <v>1897.5007699999987</v>
      </c>
      <c r="P67" s="65">
        <f t="shared" ref="P67:P68" si="62">L67+M67+N67+O67</f>
        <v>26504</v>
      </c>
      <c r="Q67" s="9">
        <v>3068</v>
      </c>
      <c r="R67" s="9">
        <v>1946</v>
      </c>
      <c r="S67" s="43">
        <v>4402</v>
      </c>
      <c r="T67" s="43">
        <v>11148</v>
      </c>
      <c r="U67" s="65">
        <f t="shared" ref="U67:U68" si="63">Q67+R67+S67+T67</f>
        <v>20564</v>
      </c>
      <c r="V67" s="9">
        <v>2610</v>
      </c>
      <c r="W67" s="9">
        <v>3133</v>
      </c>
      <c r="X67" s="9">
        <v>2348</v>
      </c>
      <c r="Y67" s="43">
        <v>2017</v>
      </c>
      <c r="Z67" s="65">
        <f t="shared" ref="Z67:Z68" si="64">V67+W67+X67+Y67</f>
        <v>10108</v>
      </c>
      <c r="AA67" s="9">
        <v>4885</v>
      </c>
    </row>
    <row r="68" spans="1:27">
      <c r="A68" s="108" t="s">
        <v>49</v>
      </c>
      <c r="B68" s="9">
        <v>-205</v>
      </c>
      <c r="C68" s="9">
        <v>-100</v>
      </c>
      <c r="D68" s="9">
        <v>-202</v>
      </c>
      <c r="E68" s="9">
        <v>15</v>
      </c>
      <c r="F68" s="65">
        <f>SUM(B68:E68)</f>
        <v>-492</v>
      </c>
      <c r="G68" s="9">
        <v>-84</v>
      </c>
      <c r="H68" s="9">
        <v>-138</v>
      </c>
      <c r="I68" s="43">
        <v>166</v>
      </c>
      <c r="J68" s="9">
        <v>59</v>
      </c>
      <c r="K68" s="65">
        <f t="shared" si="61"/>
        <v>3</v>
      </c>
      <c r="L68" s="9">
        <v>-528.51490000000001</v>
      </c>
      <c r="M68" s="9">
        <v>0</v>
      </c>
      <c r="N68" s="43">
        <v>-1329</v>
      </c>
      <c r="O68" s="9">
        <v>0</v>
      </c>
      <c r="P68" s="65">
        <f t="shared" si="62"/>
        <v>-1857.5149000000001</v>
      </c>
      <c r="Q68" s="9"/>
      <c r="R68" s="9"/>
      <c r="S68" s="43"/>
      <c r="T68" s="43"/>
      <c r="U68" s="65">
        <f t="shared" si="63"/>
        <v>0</v>
      </c>
      <c r="V68" s="9">
        <v>0</v>
      </c>
      <c r="W68" s="9">
        <v>0</v>
      </c>
      <c r="X68" s="9"/>
      <c r="Y68" s="43">
        <v>0</v>
      </c>
      <c r="Z68" s="65">
        <f t="shared" si="64"/>
        <v>0</v>
      </c>
      <c r="AA68" s="9">
        <v>0</v>
      </c>
    </row>
    <row r="69" spans="1:27">
      <c r="A69" s="113" t="s">
        <v>48</v>
      </c>
      <c r="B69" s="23">
        <f t="shared" ref="B69:K69" si="65">B65-B67+B68</f>
        <v>12067</v>
      </c>
      <c r="C69" s="23">
        <f t="shared" si="65"/>
        <v>10255</v>
      </c>
      <c r="D69" s="23">
        <f t="shared" si="65"/>
        <v>7627.5</v>
      </c>
      <c r="E69" s="23">
        <f t="shared" si="65"/>
        <v>3645.5</v>
      </c>
      <c r="F69" s="24">
        <f t="shared" si="65"/>
        <v>33595</v>
      </c>
      <c r="G69" s="23">
        <f t="shared" si="65"/>
        <v>12487</v>
      </c>
      <c r="H69" s="23">
        <f t="shared" si="65"/>
        <v>13835.766960000001</v>
      </c>
      <c r="I69" s="81">
        <f t="shared" si="65"/>
        <v>10896</v>
      </c>
      <c r="J69" s="23">
        <f t="shared" si="65"/>
        <v>21351.230989999993</v>
      </c>
      <c r="K69" s="24">
        <f t="shared" si="65"/>
        <v>58569.99794999999</v>
      </c>
      <c r="L69" s="23">
        <f>L65-L67+L68</f>
        <v>-59410.927170000003</v>
      </c>
      <c r="M69" s="23">
        <f t="shared" ref="M69:N69" si="66">M65-M67+M68</f>
        <v>-30046.783929999998</v>
      </c>
      <c r="N69" s="81">
        <f t="shared" si="66"/>
        <v>-48484</v>
      </c>
      <c r="O69" s="81">
        <f>O65-O67+O68</f>
        <v>-19543.803800000002</v>
      </c>
      <c r="P69" s="24">
        <f t="shared" ref="P69:Q69" si="67">P65-P67+P68</f>
        <v>-157485.51490000001</v>
      </c>
      <c r="Q69" s="23">
        <f t="shared" si="67"/>
        <v>-10500</v>
      </c>
      <c r="R69" s="23">
        <f t="shared" ref="R69:S69" si="68">R65-R67+R68</f>
        <v>-6112</v>
      </c>
      <c r="S69" s="81">
        <f t="shared" si="68"/>
        <v>-6347</v>
      </c>
      <c r="T69" s="81">
        <f t="shared" ref="T69:U69" si="69">T65-T67+T68</f>
        <v>13382</v>
      </c>
      <c r="U69" s="24">
        <f t="shared" si="69"/>
        <v>-9577</v>
      </c>
      <c r="V69" s="23">
        <f>V65-V67+V68</f>
        <v>-11950</v>
      </c>
      <c r="W69" s="23">
        <f t="shared" ref="W69:Z69" si="70">W65-W67+W68</f>
        <v>-4252</v>
      </c>
      <c r="X69" s="23">
        <f t="shared" si="70"/>
        <v>-7757</v>
      </c>
      <c r="Y69" s="81">
        <f t="shared" si="70"/>
        <v>4082</v>
      </c>
      <c r="Z69" s="24">
        <f t="shared" si="70"/>
        <v>-19877</v>
      </c>
      <c r="AA69" s="23">
        <f>AA65-AA67+AA68</f>
        <v>5123</v>
      </c>
    </row>
    <row r="70" spans="1:27">
      <c r="A70" s="108" t="s">
        <v>19</v>
      </c>
      <c r="B70" s="9">
        <v>0</v>
      </c>
      <c r="C70" s="9">
        <v>0</v>
      </c>
      <c r="D70" s="9">
        <v>0</v>
      </c>
      <c r="E70" s="9">
        <v>0</v>
      </c>
      <c r="F70" s="10">
        <v>0</v>
      </c>
      <c r="G70" s="9">
        <v>0</v>
      </c>
      <c r="H70" s="9">
        <v>0</v>
      </c>
      <c r="I70" s="43"/>
      <c r="J70" s="9"/>
      <c r="K70" s="10">
        <v>0</v>
      </c>
      <c r="L70" s="9">
        <v>0</v>
      </c>
      <c r="M70" s="9">
        <v>0</v>
      </c>
      <c r="N70" s="43">
        <v>0</v>
      </c>
      <c r="O70" s="43">
        <v>0</v>
      </c>
      <c r="P70" s="10">
        <v>0</v>
      </c>
      <c r="Q70" s="9">
        <v>0</v>
      </c>
      <c r="R70" s="9">
        <v>0</v>
      </c>
      <c r="S70" s="43">
        <v>0</v>
      </c>
      <c r="T70" s="43">
        <v>0</v>
      </c>
      <c r="U70" s="10">
        <v>0</v>
      </c>
      <c r="V70" s="9">
        <v>0</v>
      </c>
      <c r="W70" s="9">
        <v>0</v>
      </c>
      <c r="X70" s="9">
        <v>0</v>
      </c>
      <c r="Y70" s="43">
        <v>0</v>
      </c>
      <c r="Z70" s="10">
        <v>0</v>
      </c>
      <c r="AA70" s="9">
        <v>0</v>
      </c>
    </row>
    <row r="71" spans="1:27" collapsed="1">
      <c r="A71" s="106" t="s">
        <v>48</v>
      </c>
      <c r="B71" s="28">
        <f t="shared" ref="B71:L71" si="71">SUM(B69:B70)</f>
        <v>12067</v>
      </c>
      <c r="C71" s="28">
        <f t="shared" si="71"/>
        <v>10255</v>
      </c>
      <c r="D71" s="28">
        <f t="shared" si="71"/>
        <v>7627.5</v>
      </c>
      <c r="E71" s="28">
        <f t="shared" si="71"/>
        <v>3645.5</v>
      </c>
      <c r="F71" s="28">
        <f t="shared" si="71"/>
        <v>33595</v>
      </c>
      <c r="G71" s="28">
        <f t="shared" si="71"/>
        <v>12487</v>
      </c>
      <c r="H71" s="28">
        <f t="shared" si="71"/>
        <v>13835.766960000001</v>
      </c>
      <c r="I71" s="28">
        <f t="shared" si="71"/>
        <v>10896</v>
      </c>
      <c r="J71" s="28">
        <f t="shared" si="71"/>
        <v>21351.230989999993</v>
      </c>
      <c r="K71" s="28">
        <f t="shared" si="71"/>
        <v>58569.99794999999</v>
      </c>
      <c r="L71" s="28">
        <f t="shared" si="71"/>
        <v>-59410.927170000003</v>
      </c>
      <c r="M71" s="28">
        <f t="shared" ref="M71:N71" si="72">SUM(M69:M70)</f>
        <v>-30046.783929999998</v>
      </c>
      <c r="N71" s="28">
        <f t="shared" si="72"/>
        <v>-48484</v>
      </c>
      <c r="O71" s="28">
        <f t="shared" ref="O71:Q71" si="73">SUM(O69:O70)</f>
        <v>-19543.803800000002</v>
      </c>
      <c r="P71" s="28">
        <f t="shared" si="73"/>
        <v>-157485.51490000001</v>
      </c>
      <c r="Q71" s="28">
        <f t="shared" si="73"/>
        <v>-10500</v>
      </c>
      <c r="R71" s="28">
        <f t="shared" ref="R71:S71" si="74">SUM(R69:R70)</f>
        <v>-6112</v>
      </c>
      <c r="S71" s="28">
        <f t="shared" si="74"/>
        <v>-6347</v>
      </c>
      <c r="T71" s="28">
        <f t="shared" ref="T71:U71" si="75">SUM(T69:T70)</f>
        <v>13382</v>
      </c>
      <c r="U71" s="28">
        <f t="shared" si="75"/>
        <v>-9577</v>
      </c>
      <c r="V71" s="28">
        <f>SUM(V69:V70)</f>
        <v>-11950</v>
      </c>
      <c r="W71" s="28">
        <f t="shared" ref="W71:Z71" si="76">SUM(W69:W70)</f>
        <v>-4252</v>
      </c>
      <c r="X71" s="28">
        <f t="shared" si="76"/>
        <v>-7757</v>
      </c>
      <c r="Y71" s="28">
        <f t="shared" si="76"/>
        <v>4082</v>
      </c>
      <c r="Z71" s="28">
        <f t="shared" si="76"/>
        <v>-19877</v>
      </c>
      <c r="AA71" s="28">
        <f>SUM(AA69:AA70)</f>
        <v>5123</v>
      </c>
    </row>
    <row r="72" spans="1:27">
      <c r="A72" s="114" t="s">
        <v>50</v>
      </c>
      <c r="B72" s="9">
        <v>-3562</v>
      </c>
      <c r="C72" s="9">
        <v>-2630</v>
      </c>
      <c r="D72" s="9">
        <v>-2482</v>
      </c>
      <c r="E72" s="9">
        <v>-2077</v>
      </c>
      <c r="F72" s="63">
        <v>-10751</v>
      </c>
      <c r="G72" s="9">
        <v>-4222</v>
      </c>
      <c r="H72" s="9">
        <v>-2439</v>
      </c>
      <c r="I72" s="43">
        <v>-1863</v>
      </c>
      <c r="J72" s="9">
        <f>-3812+631</f>
        <v>-3181</v>
      </c>
      <c r="K72" s="63">
        <f>G72+H72+I72+J72</f>
        <v>-11705</v>
      </c>
      <c r="L72" s="9">
        <v>10056.977999650899</v>
      </c>
      <c r="M72" s="9">
        <v>4080</v>
      </c>
      <c r="N72" s="43">
        <v>1275</v>
      </c>
      <c r="O72" s="43">
        <f>13711-N72-M72-L72</f>
        <v>-1700.9779996508987</v>
      </c>
      <c r="P72" s="63">
        <f>L72+M72+N72+O72</f>
        <v>13711</v>
      </c>
      <c r="Q72" s="9">
        <v>-4340</v>
      </c>
      <c r="R72" s="9">
        <v>-3099</v>
      </c>
      <c r="S72" s="43">
        <v>-2034</v>
      </c>
      <c r="T72" s="43">
        <v>-3279</v>
      </c>
      <c r="U72" s="63">
        <f>Q72+R72+S72+T72</f>
        <v>-12752</v>
      </c>
      <c r="V72" s="9">
        <v>-1659</v>
      </c>
      <c r="W72" s="9">
        <v>1400</v>
      </c>
      <c r="X72" s="9">
        <v>-1196</v>
      </c>
      <c r="Y72" s="43">
        <v>-1468</v>
      </c>
      <c r="Z72" s="63">
        <f>V72+W72+X72+Y72</f>
        <v>-2923</v>
      </c>
      <c r="AA72" s="9">
        <v>-2669</v>
      </c>
    </row>
    <row r="73" spans="1:27" collapsed="1">
      <c r="A73" s="106" t="s">
        <v>158</v>
      </c>
      <c r="B73" s="28">
        <f t="shared" ref="B73:F73" si="77">SUM(B71:B72)</f>
        <v>8505</v>
      </c>
      <c r="C73" s="28">
        <f t="shared" si="77"/>
        <v>7625</v>
      </c>
      <c r="D73" s="28">
        <f t="shared" si="77"/>
        <v>5145.5</v>
      </c>
      <c r="E73" s="28">
        <f t="shared" si="77"/>
        <v>1568.5</v>
      </c>
      <c r="F73" s="55">
        <f t="shared" si="77"/>
        <v>22844</v>
      </c>
      <c r="G73" s="28">
        <f t="shared" ref="G73:J73" si="78">SUM(G71:G72)</f>
        <v>8265</v>
      </c>
      <c r="H73" s="28">
        <f t="shared" si="78"/>
        <v>11396.766960000001</v>
      </c>
      <c r="I73" s="28">
        <f t="shared" si="78"/>
        <v>9033</v>
      </c>
      <c r="J73" s="28">
        <f t="shared" si="78"/>
        <v>18170.230989999993</v>
      </c>
      <c r="K73" s="55">
        <f>SUM(G73:J73)</f>
        <v>46864.99794999999</v>
      </c>
      <c r="L73" s="28">
        <f t="shared" ref="L73:M73" si="79">SUM(L71:L72)</f>
        <v>-49353.949170349108</v>
      </c>
      <c r="M73" s="28">
        <f t="shared" si="79"/>
        <v>-25966.783929999998</v>
      </c>
      <c r="N73" s="28">
        <f t="shared" ref="N73:O73" si="80">SUM(N71:N72)</f>
        <v>-47209</v>
      </c>
      <c r="O73" s="28">
        <f t="shared" si="80"/>
        <v>-21244.7817996509</v>
      </c>
      <c r="P73" s="55">
        <f>SUM(L73:O73)</f>
        <v>-143774.51490000001</v>
      </c>
      <c r="Q73" s="28">
        <f t="shared" ref="Q73:R73" si="81">SUM(Q71:Q72)</f>
        <v>-14840</v>
      </c>
      <c r="R73" s="28">
        <f t="shared" si="81"/>
        <v>-9211</v>
      </c>
      <c r="S73" s="28">
        <f t="shared" ref="S73:T73" si="82">SUM(S71:S72)</f>
        <v>-8381</v>
      </c>
      <c r="T73" s="28">
        <f t="shared" si="82"/>
        <v>10103</v>
      </c>
      <c r="U73" s="55">
        <f>SUM(Q73:T73)</f>
        <v>-22329</v>
      </c>
      <c r="V73" s="28">
        <f t="shared" ref="V73:W73" si="83">SUM(V71:V72)</f>
        <v>-13609</v>
      </c>
      <c r="W73" s="28">
        <f t="shared" si="83"/>
        <v>-2852</v>
      </c>
      <c r="X73" s="28">
        <f t="shared" ref="X73:Y73" si="84">SUM(X71:X72)</f>
        <v>-8953</v>
      </c>
      <c r="Y73" s="28">
        <f t="shared" si="84"/>
        <v>2614</v>
      </c>
      <c r="Z73" s="55">
        <f>SUM(V73:Y73)</f>
        <v>-22800</v>
      </c>
      <c r="AA73" s="28">
        <f t="shared" ref="AA73" si="85">SUM(AA71:AA72)</f>
        <v>2454</v>
      </c>
    </row>
    <row r="74" spans="1:27">
      <c r="A74" s="106" t="s">
        <v>159</v>
      </c>
      <c r="B74" s="56">
        <f t="shared" ref="B74:F74" si="86">B73/B78</f>
        <v>0.13161763567990839</v>
      </c>
      <c r="C74" s="56">
        <f t="shared" si="86"/>
        <v>0.12021883770062751</v>
      </c>
      <c r="D74" s="56">
        <f t="shared" si="86"/>
        <v>8.1943847244119572E-2</v>
      </c>
      <c r="E74" s="56">
        <f t="shared" si="86"/>
        <v>2.5246672139327506E-2</v>
      </c>
      <c r="F74" s="57">
        <f t="shared" si="86"/>
        <v>0.36141566598636227</v>
      </c>
      <c r="G74" s="56">
        <v>0.13</v>
      </c>
      <c r="H74" s="56">
        <v>0.19</v>
      </c>
      <c r="I74" s="56">
        <v>0.15</v>
      </c>
      <c r="J74" s="56">
        <v>0.28999999999999998</v>
      </c>
      <c r="K74" s="57">
        <f>SUM(G74:J74)</f>
        <v>0.76</v>
      </c>
      <c r="L74" s="56">
        <v>-0.82</v>
      </c>
      <c r="M74" s="56">
        <v>-0.44</v>
      </c>
      <c r="N74" s="56">
        <v>-0.80200000000000005</v>
      </c>
      <c r="O74" s="56">
        <v>-0.36800000000000022</v>
      </c>
      <c r="P74" s="57">
        <f>SUM(L74:O74)</f>
        <v>-2.4300000000000006</v>
      </c>
      <c r="Q74" s="56">
        <v>-0.25</v>
      </c>
      <c r="R74" s="56">
        <v>-0.16</v>
      </c>
      <c r="S74" s="56">
        <v>-0.14000000000000001</v>
      </c>
      <c r="T74" s="56">
        <v>0.17</v>
      </c>
      <c r="U74" s="57">
        <f>SUM(Q74:T74)</f>
        <v>-0.38</v>
      </c>
      <c r="V74" s="56">
        <v>-0.23200000000000001</v>
      </c>
      <c r="W74" s="56">
        <v>-5.0999999999999997E-2</v>
      </c>
      <c r="X74" s="56">
        <v>-0.16300000000000001</v>
      </c>
      <c r="Y74" s="56">
        <v>0.05</v>
      </c>
      <c r="Z74" s="57">
        <f>SUM(V74:Y74)</f>
        <v>-0.39600000000000007</v>
      </c>
      <c r="AA74" s="56">
        <v>0.05</v>
      </c>
    </row>
    <row r="75" spans="1:27">
      <c r="A75" s="114"/>
      <c r="B75" s="9"/>
      <c r="C75" s="9"/>
      <c r="D75" s="9"/>
      <c r="E75" s="9"/>
      <c r="F75" s="10"/>
      <c r="G75" s="9"/>
      <c r="H75" s="9"/>
      <c r="I75" s="9"/>
      <c r="J75" s="9"/>
      <c r="K75" s="10"/>
      <c r="L75" s="9"/>
      <c r="M75" s="9"/>
      <c r="N75" s="9"/>
      <c r="O75" s="9"/>
      <c r="P75" s="10"/>
      <c r="Q75" s="9"/>
      <c r="R75" s="9"/>
      <c r="S75" s="9"/>
      <c r="T75" s="9"/>
      <c r="U75" s="10"/>
      <c r="V75" s="9"/>
      <c r="W75" s="9"/>
      <c r="X75" s="9"/>
      <c r="Y75" s="9"/>
      <c r="Z75" s="10"/>
      <c r="AA75" s="9"/>
    </row>
    <row r="76" spans="1:27">
      <c r="A76" s="115" t="s">
        <v>161</v>
      </c>
      <c r="B76" s="38">
        <v>13438</v>
      </c>
      <c r="C76" s="38">
        <v>18962</v>
      </c>
      <c r="D76" s="38">
        <v>9007</v>
      </c>
      <c r="E76" s="38">
        <v>16392</v>
      </c>
      <c r="F76" s="50">
        <v>57799</v>
      </c>
      <c r="G76" s="38">
        <v>10811</v>
      </c>
      <c r="H76" s="38">
        <v>19693</v>
      </c>
      <c r="I76" s="38">
        <v>12811.1</v>
      </c>
      <c r="J76" s="38">
        <v>21469.9</v>
      </c>
      <c r="K76" s="50">
        <f>SUM(G76:J76)</f>
        <v>64785</v>
      </c>
      <c r="L76" s="38">
        <v>-28726</v>
      </c>
      <c r="M76" s="38">
        <v>-26061</v>
      </c>
      <c r="N76" s="38">
        <v>-44625</v>
      </c>
      <c r="O76" s="38">
        <v>-12651</v>
      </c>
      <c r="P76" s="50">
        <f>SUM(L76:O76)</f>
        <v>-112063</v>
      </c>
      <c r="Q76" s="38">
        <v>-14809</v>
      </c>
      <c r="R76" s="38">
        <v>-6972</v>
      </c>
      <c r="S76" s="38">
        <v>-5032</v>
      </c>
      <c r="T76" s="38">
        <v>18393</v>
      </c>
      <c r="U76" s="50">
        <f>SUM(Q76:T76)</f>
        <v>-8420</v>
      </c>
      <c r="V76" s="38">
        <v>-8244</v>
      </c>
      <c r="W76" s="38">
        <v>3922</v>
      </c>
      <c r="X76" s="38">
        <v>-3027</v>
      </c>
      <c r="Y76" s="38">
        <v>10556</v>
      </c>
      <c r="Z76" s="50">
        <f>SUM(V76:Y76)</f>
        <v>3207</v>
      </c>
      <c r="AA76" s="38">
        <v>9025</v>
      </c>
    </row>
    <row r="77" spans="1:27">
      <c r="A77" s="115" t="s">
        <v>162</v>
      </c>
      <c r="B77" s="37">
        <f t="shared" ref="B77:L77" si="87">B76/B78</f>
        <v>0.20795741190671474</v>
      </c>
      <c r="C77" s="37">
        <f t="shared" si="87"/>
        <v>0.29896257055466213</v>
      </c>
      <c r="D77" s="37">
        <f t="shared" si="87"/>
        <v>0.14343955536445147</v>
      </c>
      <c r="E77" s="37">
        <f t="shared" si="87"/>
        <v>0.26384663672799263</v>
      </c>
      <c r="F77" s="51">
        <f t="shared" si="87"/>
        <v>0.91443985634502511</v>
      </c>
      <c r="G77" s="37">
        <f t="shared" si="87"/>
        <v>0.1756201367793499</v>
      </c>
      <c r="H77" s="37">
        <f t="shared" si="87"/>
        <v>0.32017493943778758</v>
      </c>
      <c r="I77" s="37">
        <f t="shared" si="87"/>
        <v>0.20838172384066103</v>
      </c>
      <c r="J77" s="37">
        <f t="shared" si="87"/>
        <v>0.34886581521562515</v>
      </c>
      <c r="K77" s="51">
        <f>SUM(G77:J77)</f>
        <v>1.0530426152734236</v>
      </c>
      <c r="L77" s="37">
        <f t="shared" si="87"/>
        <v>-0.47545127361803702</v>
      </c>
      <c r="M77" s="37">
        <f t="shared" ref="M77:O77" si="88">M76/M78</f>
        <v>-0.44315399265406069</v>
      </c>
      <c r="N77" s="37">
        <v>-0.752</v>
      </c>
      <c r="O77" s="37">
        <f t="shared" si="88"/>
        <v>-0.21488993069710557</v>
      </c>
      <c r="P77" s="51">
        <f>SUM(L77:O77)</f>
        <v>-1.8854951969692033</v>
      </c>
      <c r="Q77" s="37">
        <v>-0.25</v>
      </c>
      <c r="R77" s="37">
        <v>-0.12</v>
      </c>
      <c r="S77" s="37">
        <v>-0.08</v>
      </c>
      <c r="T77" s="37">
        <v>0.31</v>
      </c>
      <c r="U77" s="51">
        <f>SUM(Q77:T77)</f>
        <v>-0.14000000000000001</v>
      </c>
      <c r="V77" s="37">
        <f>V76/V78</f>
        <v>-0.14074504046163827</v>
      </c>
      <c r="W77" s="37">
        <f>W76/W78</f>
        <v>6.7788993362831854E-2</v>
      </c>
      <c r="X77" s="37">
        <f>X76/X78</f>
        <v>-5.4015953175467084E-2</v>
      </c>
      <c r="Y77" s="37">
        <f>Y76/Y78</f>
        <v>0.1896548626457536</v>
      </c>
      <c r="Z77" s="51">
        <f>SUM(V77:Y77)</f>
        <v>6.2682862371480103E-2</v>
      </c>
      <c r="AA77" s="37">
        <f>AA76/AA78</f>
        <v>0.16411776472513684</v>
      </c>
    </row>
    <row r="78" spans="1:27" collapsed="1">
      <c r="A78" s="116" t="s">
        <v>20</v>
      </c>
      <c r="B78" s="39">
        <v>64619</v>
      </c>
      <c r="C78" s="39">
        <v>63426</v>
      </c>
      <c r="D78" s="39">
        <v>62793</v>
      </c>
      <c r="E78" s="39">
        <v>62127</v>
      </c>
      <c r="F78" s="40">
        <v>63207</v>
      </c>
      <c r="G78" s="39">
        <v>61559</v>
      </c>
      <c r="H78" s="39">
        <v>61507</v>
      </c>
      <c r="I78" s="83">
        <v>61479</v>
      </c>
      <c r="J78" s="39">
        <v>61542</v>
      </c>
      <c r="K78" s="40">
        <v>61489</v>
      </c>
      <c r="L78" s="39">
        <v>60418.389000000003</v>
      </c>
      <c r="M78" s="39">
        <v>58808</v>
      </c>
      <c r="N78" s="83">
        <v>58859</v>
      </c>
      <c r="O78" s="83">
        <v>58872</v>
      </c>
      <c r="P78" s="40">
        <v>59237</v>
      </c>
      <c r="Q78" s="39">
        <v>59012</v>
      </c>
      <c r="R78" s="39">
        <v>59367</v>
      </c>
      <c r="S78" s="83">
        <v>59244</v>
      </c>
      <c r="T78" s="83">
        <v>59805</v>
      </c>
      <c r="U78" s="40">
        <v>59126</v>
      </c>
      <c r="V78" s="39">
        <v>58574</v>
      </c>
      <c r="W78" s="39">
        <v>57856</v>
      </c>
      <c r="X78" s="39">
        <v>56039</v>
      </c>
      <c r="Y78" s="83">
        <v>55659</v>
      </c>
      <c r="Z78" s="40">
        <v>57371</v>
      </c>
      <c r="AA78" s="39">
        <v>54991</v>
      </c>
    </row>
    <row r="79" spans="1:27">
      <c r="A79" s="117"/>
      <c r="B79" s="41"/>
      <c r="C79" s="41"/>
      <c r="D79" s="41"/>
      <c r="E79" s="41"/>
      <c r="F79" s="42"/>
      <c r="G79" s="41"/>
      <c r="H79" s="41"/>
      <c r="I79" s="41"/>
      <c r="J79" s="41"/>
      <c r="K79" s="42"/>
      <c r="L79" s="41"/>
      <c r="M79" s="41"/>
      <c r="N79" s="41"/>
      <c r="O79" s="41"/>
      <c r="P79" s="42"/>
      <c r="Q79" s="41"/>
      <c r="R79" s="41"/>
      <c r="S79" s="41"/>
      <c r="T79" s="41"/>
      <c r="U79" s="42"/>
      <c r="V79" s="41"/>
      <c r="W79" s="41"/>
      <c r="X79" s="41"/>
      <c r="Y79" s="41"/>
      <c r="Z79" s="42"/>
      <c r="AA79" s="41"/>
    </row>
    <row r="80" spans="1:27">
      <c r="A80" s="118" t="s">
        <v>74</v>
      </c>
      <c r="B80" s="43">
        <v>12067</v>
      </c>
      <c r="C80" s="43">
        <v>10255</v>
      </c>
      <c r="D80" s="43">
        <v>7502</v>
      </c>
      <c r="E80" s="43">
        <v>3771</v>
      </c>
      <c r="F80" s="10">
        <f>SUM(B80,C80,D80,E80)</f>
        <v>33595</v>
      </c>
      <c r="G80" s="43">
        <v>12487</v>
      </c>
      <c r="H80" s="43">
        <v>13836</v>
      </c>
      <c r="I80" s="43">
        <v>10896</v>
      </c>
      <c r="J80" s="43">
        <v>21352</v>
      </c>
      <c r="K80" s="10">
        <f t="shared" ref="K80:K83" si="89">G80+H80+I80+J80</f>
        <v>58571</v>
      </c>
      <c r="L80" s="43">
        <v>-59410.927170000003</v>
      </c>
      <c r="M80" s="43">
        <v>-30047</v>
      </c>
      <c r="N80" s="43">
        <v>-48484</v>
      </c>
      <c r="O80" s="43">
        <v>-19544.072829999997</v>
      </c>
      <c r="P80" s="10">
        <f t="shared" ref="P80:P83" si="90">L80+M80+N80+O80</f>
        <v>-157486</v>
      </c>
      <c r="Q80" s="43">
        <v>-10500</v>
      </c>
      <c r="R80" s="43">
        <v>-6112</v>
      </c>
      <c r="S80" s="43">
        <v>-6344</v>
      </c>
      <c r="T80" s="43">
        <v>13379</v>
      </c>
      <c r="U80" s="10">
        <f t="shared" ref="U80:U85" si="91">Q80+R80+S80+T80</f>
        <v>-9577</v>
      </c>
      <c r="V80" s="43">
        <v>-11950</v>
      </c>
      <c r="W80" s="9">
        <v>-4251</v>
      </c>
      <c r="X80" s="9">
        <v>-7757</v>
      </c>
      <c r="Y80" s="43">
        <v>4081</v>
      </c>
      <c r="Z80" s="10">
        <f t="shared" ref="Z80:Z92" si="92">V80+W80+X80+Y80</f>
        <v>-19877</v>
      </c>
      <c r="AA80" s="43">
        <v>5123</v>
      </c>
    </row>
    <row r="81" spans="1:90">
      <c r="A81" s="118" t="s">
        <v>44</v>
      </c>
      <c r="B81" s="43">
        <v>4453</v>
      </c>
      <c r="C81" s="43">
        <v>3635</v>
      </c>
      <c r="D81" s="43">
        <v>1452</v>
      </c>
      <c r="E81" s="43">
        <v>-22</v>
      </c>
      <c r="F81" s="10">
        <f t="shared" ref="F81:F83" si="93">SUM(B81,C81,D81,E81)</f>
        <v>9518</v>
      </c>
      <c r="G81" s="43">
        <v>3648</v>
      </c>
      <c r="H81" s="43">
        <v>5308</v>
      </c>
      <c r="I81" s="43">
        <v>3030</v>
      </c>
      <c r="J81" s="43">
        <v>4782</v>
      </c>
      <c r="K81" s="10">
        <f t="shared" si="89"/>
        <v>16768</v>
      </c>
      <c r="L81" s="43">
        <v>15505</v>
      </c>
      <c r="M81" s="43">
        <v>-10248</v>
      </c>
      <c r="N81" s="43">
        <v>19349</v>
      </c>
      <c r="O81" s="43">
        <v>1898</v>
      </c>
      <c r="P81" s="10">
        <f t="shared" si="90"/>
        <v>26504</v>
      </c>
      <c r="Q81" s="43">
        <v>3068</v>
      </c>
      <c r="R81" s="43">
        <v>1946</v>
      </c>
      <c r="S81" s="43">
        <v>4402</v>
      </c>
      <c r="T81" s="43">
        <v>11148</v>
      </c>
      <c r="U81" s="10">
        <f t="shared" si="91"/>
        <v>20564</v>
      </c>
      <c r="V81" s="43">
        <v>2610</v>
      </c>
      <c r="W81" s="43">
        <v>3133</v>
      </c>
      <c r="X81" s="43">
        <v>2348</v>
      </c>
      <c r="Y81" s="43">
        <v>2017</v>
      </c>
      <c r="Z81" s="10">
        <f t="shared" si="92"/>
        <v>10108</v>
      </c>
      <c r="AA81" s="43">
        <v>4885</v>
      </c>
    </row>
    <row r="82" spans="1:90">
      <c r="A82" s="118" t="s">
        <v>160</v>
      </c>
      <c r="B82" s="43">
        <v>247</v>
      </c>
      <c r="C82" s="43">
        <v>608</v>
      </c>
      <c r="D82" s="43">
        <v>327</v>
      </c>
      <c r="E82" s="43">
        <v>-110</v>
      </c>
      <c r="F82" s="10">
        <f t="shared" si="93"/>
        <v>1072</v>
      </c>
      <c r="G82" s="43">
        <v>111</v>
      </c>
      <c r="H82" s="43">
        <v>64</v>
      </c>
      <c r="I82" s="43">
        <v>-133</v>
      </c>
      <c r="J82" s="43">
        <v>381</v>
      </c>
      <c r="K82" s="10">
        <f t="shared" si="89"/>
        <v>423</v>
      </c>
      <c r="L82" s="43">
        <v>150</v>
      </c>
      <c r="M82" s="43">
        <v>524</v>
      </c>
      <c r="N82" s="43">
        <v>1509</v>
      </c>
      <c r="O82" s="43">
        <v>1537</v>
      </c>
      <c r="P82" s="10">
        <f t="shared" si="90"/>
        <v>3720</v>
      </c>
      <c r="Q82" s="43">
        <v>1412</v>
      </c>
      <c r="R82" s="43">
        <v>432</v>
      </c>
      <c r="S82" s="43">
        <v>261</v>
      </c>
      <c r="T82" s="43">
        <v>257</v>
      </c>
      <c r="U82" s="10">
        <f t="shared" si="91"/>
        <v>2362</v>
      </c>
      <c r="V82" s="43">
        <v>180</v>
      </c>
      <c r="W82" s="43">
        <v>179</v>
      </c>
      <c r="X82" s="43">
        <v>354</v>
      </c>
      <c r="Y82" s="43">
        <v>559</v>
      </c>
      <c r="Z82" s="10">
        <f t="shared" si="92"/>
        <v>1272</v>
      </c>
      <c r="AA82" s="43">
        <v>735</v>
      </c>
    </row>
    <row r="83" spans="1:90">
      <c r="A83" s="118" t="s">
        <v>41</v>
      </c>
      <c r="B83" s="43">
        <v>13380</v>
      </c>
      <c r="C83" s="43">
        <v>14513</v>
      </c>
      <c r="D83" s="43">
        <v>13950</v>
      </c>
      <c r="E83" s="43">
        <v>15594</v>
      </c>
      <c r="F83" s="10">
        <f t="shared" si="93"/>
        <v>57437</v>
      </c>
      <c r="G83" s="43">
        <v>14211</v>
      </c>
      <c r="H83" s="43">
        <v>15593</v>
      </c>
      <c r="I83" s="43">
        <v>15696</v>
      </c>
      <c r="J83" s="43">
        <v>17987</v>
      </c>
      <c r="K83" s="10">
        <f t="shared" si="89"/>
        <v>63487</v>
      </c>
      <c r="L83" s="43">
        <v>15252</v>
      </c>
      <c r="M83" s="43">
        <v>11930</v>
      </c>
      <c r="N83" s="43">
        <v>14112</v>
      </c>
      <c r="O83" s="43">
        <v>12312</v>
      </c>
      <c r="P83" s="10">
        <f t="shared" si="90"/>
        <v>53606</v>
      </c>
      <c r="Q83" s="43">
        <v>12677</v>
      </c>
      <c r="R83" s="43">
        <v>12994</v>
      </c>
      <c r="S83" s="43">
        <v>14899</v>
      </c>
      <c r="T83" s="43">
        <v>15512</v>
      </c>
      <c r="U83" s="10">
        <f t="shared" si="91"/>
        <v>56082</v>
      </c>
      <c r="V83" s="43">
        <v>12741</v>
      </c>
      <c r="W83" s="43">
        <v>14282</v>
      </c>
      <c r="X83" s="43">
        <v>15640</v>
      </c>
      <c r="Y83" s="43">
        <v>13998</v>
      </c>
      <c r="Z83" s="10">
        <f t="shared" si="92"/>
        <v>56661</v>
      </c>
      <c r="AA83" s="43">
        <v>13320</v>
      </c>
    </row>
    <row r="84" spans="1:90">
      <c r="A84" s="118" t="s">
        <v>43</v>
      </c>
      <c r="B84" s="43"/>
      <c r="C84" s="43"/>
      <c r="D84" s="43"/>
      <c r="E84" s="43"/>
      <c r="F84" s="45"/>
      <c r="G84" s="43"/>
      <c r="H84" s="43"/>
      <c r="I84" s="44"/>
      <c r="J84" s="43"/>
      <c r="K84" s="45"/>
      <c r="L84" s="44"/>
      <c r="M84" s="44"/>
      <c r="N84" s="44"/>
      <c r="O84" s="44"/>
      <c r="P84" s="45"/>
      <c r="Q84" s="44">
        <v>309</v>
      </c>
      <c r="R84" s="44">
        <v>699</v>
      </c>
      <c r="S84" s="44">
        <v>741</v>
      </c>
      <c r="T84" s="44">
        <v>764</v>
      </c>
      <c r="U84" s="45">
        <f t="shared" si="91"/>
        <v>2513</v>
      </c>
      <c r="V84" s="44">
        <v>1023</v>
      </c>
      <c r="W84" s="44">
        <v>730</v>
      </c>
      <c r="X84" s="44">
        <v>712</v>
      </c>
      <c r="Y84" s="44">
        <v>712</v>
      </c>
      <c r="Z84" s="45">
        <f t="shared" si="92"/>
        <v>3177</v>
      </c>
      <c r="AA84" s="44">
        <v>625</v>
      </c>
    </row>
    <row r="85" spans="1:90">
      <c r="A85" s="119" t="s">
        <v>21</v>
      </c>
      <c r="B85" s="26">
        <f t="shared" ref="B85:L85" si="94">B80+B81+B82+B83</f>
        <v>30147</v>
      </c>
      <c r="C85" s="26">
        <f t="shared" si="94"/>
        <v>29011</v>
      </c>
      <c r="D85" s="26">
        <f t="shared" si="94"/>
        <v>23231</v>
      </c>
      <c r="E85" s="26">
        <f>SUM(E80:E83)</f>
        <v>19233</v>
      </c>
      <c r="F85" s="58">
        <f t="shared" si="94"/>
        <v>101622</v>
      </c>
      <c r="G85" s="26">
        <f t="shared" si="94"/>
        <v>30457</v>
      </c>
      <c r="H85" s="26">
        <f t="shared" si="94"/>
        <v>34801</v>
      </c>
      <c r="I85" s="26">
        <f t="shared" si="94"/>
        <v>29489</v>
      </c>
      <c r="J85" s="26">
        <f t="shared" si="94"/>
        <v>44502</v>
      </c>
      <c r="K85" s="58">
        <f t="shared" si="94"/>
        <v>139249</v>
      </c>
      <c r="L85" s="26">
        <f t="shared" si="94"/>
        <v>-28503.927170000003</v>
      </c>
      <c r="M85" s="26">
        <f t="shared" ref="M85:N85" si="95">M80+M81+M82+M83</f>
        <v>-27841</v>
      </c>
      <c r="N85" s="26">
        <f t="shared" si="95"/>
        <v>-13514</v>
      </c>
      <c r="O85" s="26">
        <f t="shared" ref="O85:P85" si="96">O80+O81+O82+O83</f>
        <v>-3797.0728299999973</v>
      </c>
      <c r="P85" s="58">
        <f t="shared" si="96"/>
        <v>-73656</v>
      </c>
      <c r="Q85" s="26">
        <f>Q80+Q81+Q82+Q83+Q84</f>
        <v>6966</v>
      </c>
      <c r="R85" s="26">
        <f t="shared" ref="R85:T85" si="97">R80+R81+R82+R83+R84</f>
        <v>9959</v>
      </c>
      <c r="S85" s="26">
        <f t="shared" si="97"/>
        <v>13959</v>
      </c>
      <c r="T85" s="26">
        <f t="shared" si="97"/>
        <v>41060</v>
      </c>
      <c r="U85" s="58">
        <f t="shared" si="91"/>
        <v>71944</v>
      </c>
      <c r="V85" s="26">
        <f>V80+V81+V82+V83+V84</f>
        <v>4604</v>
      </c>
      <c r="W85" s="26">
        <f>W80+W81+W82+W83+W84</f>
        <v>14073</v>
      </c>
      <c r="X85" s="26">
        <f>X80+X81+X82+X83+X84</f>
        <v>11297</v>
      </c>
      <c r="Y85" s="26">
        <f t="shared" ref="Y85" si="98">Y80+Y81+Y82+Y83+Y84</f>
        <v>21367</v>
      </c>
      <c r="Z85" s="58">
        <f t="shared" si="92"/>
        <v>51341</v>
      </c>
      <c r="AA85" s="26">
        <f>AA80+AA81+AA82+AA83+AA84</f>
        <v>24688</v>
      </c>
    </row>
    <row r="86" spans="1:90">
      <c r="A86" s="114" t="s">
        <v>29</v>
      </c>
      <c r="B86" s="43">
        <v>702</v>
      </c>
      <c r="C86" s="43">
        <v>456</v>
      </c>
      <c r="D86" s="43">
        <v>0</v>
      </c>
      <c r="E86" s="43">
        <v>8384</v>
      </c>
      <c r="F86" s="32">
        <f t="shared" ref="F86:F92" si="99">SUM(B86,C86,D86,E86)</f>
        <v>9542</v>
      </c>
      <c r="G86" s="43">
        <v>850</v>
      </c>
      <c r="H86" s="43">
        <v>0</v>
      </c>
      <c r="I86" s="43">
        <v>0</v>
      </c>
      <c r="J86" s="43">
        <v>0</v>
      </c>
      <c r="K86" s="32">
        <f t="shared" ref="K86:K92" si="100">G86+H86+I86+J86</f>
        <v>850</v>
      </c>
      <c r="L86" s="9">
        <v>0</v>
      </c>
      <c r="M86" s="9">
        <v>0</v>
      </c>
      <c r="N86" s="9"/>
      <c r="O86" s="9"/>
      <c r="P86" s="32">
        <f t="shared" ref="P86:P92" si="101">L86+M86+N86+O86</f>
        <v>0</v>
      </c>
      <c r="Q86" s="9">
        <v>0</v>
      </c>
      <c r="R86" s="9">
        <v>0</v>
      </c>
      <c r="S86" s="9">
        <v>0</v>
      </c>
      <c r="T86" s="9">
        <v>0</v>
      </c>
      <c r="U86" s="32">
        <f t="shared" ref="U86:U92" si="102">Q86+R86+S86+T86</f>
        <v>0</v>
      </c>
      <c r="V86" s="9">
        <v>0</v>
      </c>
      <c r="W86" s="9">
        <v>0</v>
      </c>
      <c r="X86" s="9">
        <v>0</v>
      </c>
      <c r="Y86" s="9">
        <v>0</v>
      </c>
      <c r="Z86" s="32">
        <f t="shared" si="92"/>
        <v>0</v>
      </c>
      <c r="AA86" s="9">
        <v>0</v>
      </c>
    </row>
    <row r="87" spans="1:90">
      <c r="A87" s="114" t="s">
        <v>42</v>
      </c>
      <c r="B87" s="43">
        <v>0</v>
      </c>
      <c r="C87" s="43">
        <v>0</v>
      </c>
      <c r="D87" s="43">
        <v>0</v>
      </c>
      <c r="E87" s="43">
        <v>0</v>
      </c>
      <c r="F87" s="10">
        <f t="shared" si="99"/>
        <v>0</v>
      </c>
      <c r="G87" s="43">
        <v>-2491</v>
      </c>
      <c r="H87" s="43">
        <v>4544</v>
      </c>
      <c r="I87" s="43">
        <v>490</v>
      </c>
      <c r="J87" s="43">
        <v>-2026</v>
      </c>
      <c r="K87" s="10">
        <f t="shared" si="100"/>
        <v>517</v>
      </c>
      <c r="L87" s="43">
        <v>4539</v>
      </c>
      <c r="M87" s="43">
        <v>-2025</v>
      </c>
      <c r="N87" s="43">
        <v>-1575</v>
      </c>
      <c r="O87" s="43">
        <v>1142</v>
      </c>
      <c r="P87" s="10">
        <f t="shared" si="101"/>
        <v>2081</v>
      </c>
      <c r="Q87" s="43">
        <v>-5248</v>
      </c>
      <c r="R87" s="43">
        <v>-33</v>
      </c>
      <c r="S87" s="43">
        <v>-30</v>
      </c>
      <c r="T87" s="43">
        <v>-29</v>
      </c>
      <c r="U87" s="10">
        <f t="shared" si="102"/>
        <v>-5340</v>
      </c>
      <c r="V87" s="43">
        <v>-34</v>
      </c>
      <c r="W87" s="9">
        <v>-30</v>
      </c>
      <c r="X87" s="9">
        <v>-35</v>
      </c>
      <c r="Y87" s="43">
        <v>29</v>
      </c>
      <c r="Z87" s="10">
        <f t="shared" si="92"/>
        <v>-70</v>
      </c>
      <c r="AA87" s="43">
        <v>-44</v>
      </c>
    </row>
    <row r="88" spans="1:90">
      <c r="A88" s="118" t="s">
        <v>52</v>
      </c>
      <c r="B88" s="43">
        <v>1036</v>
      </c>
      <c r="C88" s="43">
        <v>650</v>
      </c>
      <c r="D88" s="43">
        <v>855</v>
      </c>
      <c r="E88" s="43">
        <v>2797</v>
      </c>
      <c r="F88" s="10">
        <f t="shared" si="99"/>
        <v>5338</v>
      </c>
      <c r="G88" s="43">
        <v>697</v>
      </c>
      <c r="H88" s="43">
        <v>1169</v>
      </c>
      <c r="I88" s="43">
        <v>1118</v>
      </c>
      <c r="J88" s="43">
        <v>3822</v>
      </c>
      <c r="K88" s="10">
        <f t="shared" si="100"/>
        <v>6806</v>
      </c>
      <c r="L88" s="43">
        <v>14620</v>
      </c>
      <c r="M88" s="43">
        <v>3843</v>
      </c>
      <c r="N88" s="43">
        <v>10458</v>
      </c>
      <c r="O88" s="43">
        <v>7416</v>
      </c>
      <c r="P88" s="10">
        <f t="shared" si="101"/>
        <v>36337</v>
      </c>
      <c r="Q88" s="43">
        <v>518</v>
      </c>
      <c r="R88" s="43">
        <v>-1623</v>
      </c>
      <c r="S88" s="43">
        <v>-2901</v>
      </c>
      <c r="T88" s="43">
        <v>1819</v>
      </c>
      <c r="U88" s="10">
        <f t="shared" si="102"/>
        <v>-2187</v>
      </c>
      <c r="V88" s="43">
        <v>7610</v>
      </c>
      <c r="W88" s="9">
        <v>5163</v>
      </c>
      <c r="X88" s="9">
        <v>1083</v>
      </c>
      <c r="Y88" s="43">
        <v>1867</v>
      </c>
      <c r="Z88" s="10">
        <f t="shared" si="92"/>
        <v>15723</v>
      </c>
      <c r="AA88" s="43">
        <v>524</v>
      </c>
    </row>
    <row r="89" spans="1:90">
      <c r="A89" s="118" t="s">
        <v>53</v>
      </c>
      <c r="B89" s="43">
        <v>0</v>
      </c>
      <c r="C89" s="43">
        <v>0</v>
      </c>
      <c r="D89" s="43">
        <v>0</v>
      </c>
      <c r="E89" s="43">
        <v>0</v>
      </c>
      <c r="F89" s="10">
        <f t="shared" si="99"/>
        <v>0</v>
      </c>
      <c r="G89" s="43">
        <v>0</v>
      </c>
      <c r="H89" s="43">
        <v>0</v>
      </c>
      <c r="I89" s="43">
        <v>0</v>
      </c>
      <c r="J89" s="43">
        <v>0</v>
      </c>
      <c r="K89" s="10">
        <f t="shared" si="100"/>
        <v>0</v>
      </c>
      <c r="L89" s="43">
        <v>0</v>
      </c>
      <c r="M89" s="43">
        <v>0</v>
      </c>
      <c r="N89" s="43">
        <v>0</v>
      </c>
      <c r="O89" s="43">
        <v>0</v>
      </c>
      <c r="P89" s="10">
        <f t="shared" si="101"/>
        <v>0</v>
      </c>
      <c r="Q89" s="43">
        <v>0</v>
      </c>
      <c r="R89" s="43">
        <v>0</v>
      </c>
      <c r="S89" s="43">
        <v>0</v>
      </c>
      <c r="T89" s="43">
        <v>0</v>
      </c>
      <c r="U89" s="10">
        <f t="shared" si="102"/>
        <v>0</v>
      </c>
      <c r="V89" s="43">
        <v>0</v>
      </c>
      <c r="W89" s="9">
        <v>0</v>
      </c>
      <c r="X89" s="9">
        <v>955</v>
      </c>
      <c r="Y89" s="43">
        <v>167</v>
      </c>
      <c r="Z89" s="10">
        <f t="shared" si="92"/>
        <v>1122</v>
      </c>
      <c r="AA89" s="43">
        <v>156</v>
      </c>
    </row>
    <row r="90" spans="1:90">
      <c r="A90" s="118" t="s">
        <v>22</v>
      </c>
      <c r="B90" s="43">
        <v>205</v>
      </c>
      <c r="C90" s="43">
        <v>100</v>
      </c>
      <c r="D90" s="43">
        <v>202</v>
      </c>
      <c r="E90" s="43">
        <v>-15</v>
      </c>
      <c r="F90" s="10">
        <f t="shared" si="99"/>
        <v>492</v>
      </c>
      <c r="G90" s="43">
        <v>84</v>
      </c>
      <c r="H90" s="43">
        <v>138</v>
      </c>
      <c r="I90" s="43">
        <v>-166</v>
      </c>
      <c r="J90" s="43">
        <v>-59</v>
      </c>
      <c r="K90" s="10">
        <f t="shared" si="100"/>
        <v>-3</v>
      </c>
      <c r="L90" s="43">
        <v>529</v>
      </c>
      <c r="M90" s="43">
        <v>0</v>
      </c>
      <c r="N90" s="43">
        <v>1329</v>
      </c>
      <c r="O90" s="43">
        <v>0</v>
      </c>
      <c r="P90" s="10">
        <f t="shared" si="101"/>
        <v>1858</v>
      </c>
      <c r="Q90" s="43">
        <v>0</v>
      </c>
      <c r="R90" s="43">
        <v>0</v>
      </c>
      <c r="S90" s="43">
        <v>0</v>
      </c>
      <c r="T90" s="43">
        <v>0</v>
      </c>
      <c r="U90" s="10">
        <f t="shared" si="102"/>
        <v>0</v>
      </c>
      <c r="V90" s="43">
        <v>0</v>
      </c>
      <c r="W90" s="9">
        <v>0</v>
      </c>
      <c r="X90" s="9">
        <v>0</v>
      </c>
      <c r="Y90" s="43">
        <v>0</v>
      </c>
      <c r="Z90" s="10">
        <f t="shared" si="92"/>
        <v>0</v>
      </c>
      <c r="AA90" s="43">
        <v>0</v>
      </c>
    </row>
    <row r="91" spans="1:90">
      <c r="A91" s="111" t="s">
        <v>39</v>
      </c>
      <c r="B91" s="43">
        <v>0</v>
      </c>
      <c r="C91" s="43">
        <v>7500</v>
      </c>
      <c r="D91" s="43">
        <v>0</v>
      </c>
      <c r="E91" s="43">
        <v>7231</v>
      </c>
      <c r="F91" s="10">
        <f t="shared" si="99"/>
        <v>14731</v>
      </c>
      <c r="G91" s="43">
        <v>0</v>
      </c>
      <c r="H91" s="43">
        <v>0</v>
      </c>
      <c r="I91" s="43">
        <v>0</v>
      </c>
      <c r="J91" s="43">
        <v>0</v>
      </c>
      <c r="K91" s="10">
        <f t="shared" si="100"/>
        <v>0</v>
      </c>
      <c r="L91" s="43">
        <v>0</v>
      </c>
      <c r="M91" s="43">
        <v>0</v>
      </c>
      <c r="N91" s="43">
        <v>0</v>
      </c>
      <c r="O91" s="43">
        <v>4105</v>
      </c>
      <c r="P91" s="10">
        <f t="shared" si="101"/>
        <v>4105</v>
      </c>
      <c r="Q91" s="43">
        <v>0</v>
      </c>
      <c r="R91" s="43">
        <v>-1770</v>
      </c>
      <c r="S91" s="43">
        <v>0</v>
      </c>
      <c r="T91" s="43">
        <v>0</v>
      </c>
      <c r="U91" s="10">
        <f t="shared" si="102"/>
        <v>-1770</v>
      </c>
      <c r="V91" s="43">
        <v>0</v>
      </c>
      <c r="W91" s="9">
        <v>0</v>
      </c>
      <c r="X91" s="9">
        <v>0</v>
      </c>
      <c r="Y91" s="43">
        <v>0</v>
      </c>
      <c r="Z91" s="10">
        <f t="shared" si="92"/>
        <v>0</v>
      </c>
      <c r="AA91" s="43">
        <v>1353</v>
      </c>
    </row>
    <row r="92" spans="1:90">
      <c r="A92" s="120" t="s">
        <v>35</v>
      </c>
      <c r="B92" s="44">
        <v>5141</v>
      </c>
      <c r="C92" s="44">
        <v>6779</v>
      </c>
      <c r="D92" s="44">
        <v>6320</v>
      </c>
      <c r="E92" s="44">
        <v>5483</v>
      </c>
      <c r="F92" s="62">
        <f t="shared" si="99"/>
        <v>23723</v>
      </c>
      <c r="G92" s="44">
        <v>4524</v>
      </c>
      <c r="H92" s="44">
        <v>7186</v>
      </c>
      <c r="I92" s="44">
        <v>5687.1</v>
      </c>
      <c r="J92" s="72">
        <v>6173</v>
      </c>
      <c r="K92" s="62">
        <f t="shared" si="100"/>
        <v>23570.1</v>
      </c>
      <c r="L92" s="44">
        <v>4309</v>
      </c>
      <c r="M92" s="44">
        <v>6541</v>
      </c>
      <c r="N92" s="44">
        <v>5495</v>
      </c>
      <c r="O92" s="44">
        <v>5693</v>
      </c>
      <c r="P92" s="62">
        <f t="shared" si="101"/>
        <v>22038</v>
      </c>
      <c r="Q92" s="44">
        <v>5421</v>
      </c>
      <c r="R92" s="44">
        <v>6911</v>
      </c>
      <c r="S92" s="44">
        <v>6226</v>
      </c>
      <c r="T92" s="44">
        <v>7521</v>
      </c>
      <c r="U92" s="62">
        <f t="shared" si="102"/>
        <v>26079</v>
      </c>
      <c r="V92" s="44">
        <v>6189</v>
      </c>
      <c r="W92" s="44">
        <v>7777</v>
      </c>
      <c r="X92" s="44">
        <v>5544</v>
      </c>
      <c r="Y92" s="44">
        <v>8063</v>
      </c>
      <c r="Z92" s="62">
        <f t="shared" si="92"/>
        <v>27573</v>
      </c>
      <c r="AA92" s="44">
        <v>5633</v>
      </c>
    </row>
    <row r="93" spans="1:90" s="48" customFormat="1">
      <c r="A93" s="121" t="s">
        <v>23</v>
      </c>
      <c r="B93" s="43">
        <f>SUM(B85:B92)</f>
        <v>37231</v>
      </c>
      <c r="C93" s="43">
        <f t="shared" ref="C93:K93" si="103">SUM(C85:C92)</f>
        <v>44496</v>
      </c>
      <c r="D93" s="43">
        <f t="shared" si="103"/>
        <v>30608</v>
      </c>
      <c r="E93" s="43">
        <f t="shared" si="103"/>
        <v>43113</v>
      </c>
      <c r="F93" s="17">
        <f t="shared" si="103"/>
        <v>155448</v>
      </c>
      <c r="G93" s="43">
        <f t="shared" si="103"/>
        <v>34121</v>
      </c>
      <c r="H93" s="43">
        <f t="shared" si="103"/>
        <v>47838</v>
      </c>
      <c r="I93" s="43">
        <f t="shared" si="103"/>
        <v>36618.1</v>
      </c>
      <c r="J93" s="43">
        <f t="shared" si="103"/>
        <v>52412</v>
      </c>
      <c r="K93" s="17">
        <f t="shared" si="103"/>
        <v>170989.1</v>
      </c>
      <c r="L93" s="66">
        <f t="shared" ref="L93" si="104">SUM(L85:L92)</f>
        <v>-4506.9271700000027</v>
      </c>
      <c r="M93" s="66">
        <f t="shared" ref="M93" si="105">SUM(M85:M92)</f>
        <v>-19482</v>
      </c>
      <c r="N93" s="66">
        <f t="shared" ref="N93" si="106">SUM(N85:N92)</f>
        <v>2193</v>
      </c>
      <c r="O93" s="66">
        <f t="shared" ref="O93" si="107">SUM(O85:O92)</f>
        <v>14558.927170000003</v>
      </c>
      <c r="P93" s="17">
        <f t="shared" ref="P93" si="108">SUM(P85:P92)</f>
        <v>-7237</v>
      </c>
      <c r="Q93" s="66">
        <f t="shared" ref="Q93" si="109">SUM(Q85:Q92)</f>
        <v>7657</v>
      </c>
      <c r="R93" s="66">
        <f t="shared" ref="R93" si="110">SUM(R85:R92)</f>
        <v>13444</v>
      </c>
      <c r="S93" s="66">
        <f t="shared" ref="S93" si="111">SUM(S85:S92)</f>
        <v>17254</v>
      </c>
      <c r="T93" s="66">
        <f t="shared" ref="T93" si="112">SUM(T85:T92)</f>
        <v>50371</v>
      </c>
      <c r="U93" s="17">
        <f t="shared" ref="U93" si="113">SUM(U85:U92)</f>
        <v>88726</v>
      </c>
      <c r="V93" s="66">
        <f t="shared" ref="V93" si="114">SUM(V85:V92)</f>
        <v>18369</v>
      </c>
      <c r="W93" s="66">
        <f t="shared" ref="W93" si="115">SUM(W85:W92)</f>
        <v>26983</v>
      </c>
      <c r="X93" s="66">
        <f t="shared" ref="X93" si="116">SUM(X85:X92)</f>
        <v>18844</v>
      </c>
      <c r="Y93" s="66">
        <f t="shared" ref="Y93" si="117">SUM(Y85:Y92)</f>
        <v>31493</v>
      </c>
      <c r="Z93" s="17">
        <f t="shared" ref="Z93:AA93" si="118">SUM(Z85:Z92)</f>
        <v>95689</v>
      </c>
      <c r="AA93" s="66">
        <f t="shared" si="118"/>
        <v>32310</v>
      </c>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87"/>
      <c r="BC93" s="87"/>
      <c r="BD93" s="87"/>
      <c r="BE93" s="87"/>
      <c r="BF93" s="87"/>
      <c r="BG93" s="87"/>
      <c r="BH93" s="87"/>
      <c r="BI93" s="87"/>
      <c r="BJ93" s="87"/>
      <c r="BK93" s="87"/>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row>
    <row r="94" spans="1:90">
      <c r="A94" s="118" t="s">
        <v>24</v>
      </c>
      <c r="B94" s="43">
        <v>-5824</v>
      </c>
      <c r="C94" s="43">
        <v>-5014</v>
      </c>
      <c r="D94" s="43">
        <v>-4789</v>
      </c>
      <c r="E94" s="43">
        <v>-6593</v>
      </c>
      <c r="F94" s="32">
        <f>SUM(B94,C94,D94,E94)</f>
        <v>-22220</v>
      </c>
      <c r="G94" s="43">
        <v>-5598</v>
      </c>
      <c r="H94" s="43">
        <v>-6418</v>
      </c>
      <c r="I94" s="43">
        <v>-4188</v>
      </c>
      <c r="J94" s="43">
        <v>-5457</v>
      </c>
      <c r="K94" s="32">
        <f>SUM(G94,H94,I94,J94)</f>
        <v>-21661</v>
      </c>
      <c r="L94" s="43">
        <v>147</v>
      </c>
      <c r="M94" s="43">
        <v>987</v>
      </c>
      <c r="N94" s="43">
        <v>-2455</v>
      </c>
      <c r="O94" s="43">
        <v>-4539</v>
      </c>
      <c r="P94" s="32">
        <f>SUM(L94,M94,N94,O94)</f>
        <v>-5860</v>
      </c>
      <c r="Q94" s="43">
        <v>-4872</v>
      </c>
      <c r="R94" s="43">
        <v>-4702</v>
      </c>
      <c r="S94" s="43">
        <v>-4153</v>
      </c>
      <c r="T94" s="43">
        <v>-6357</v>
      </c>
      <c r="U94" s="32">
        <f>SUM(Q94,R94,S94,T94)</f>
        <v>-20084</v>
      </c>
      <c r="V94" s="43">
        <v>-3562</v>
      </c>
      <c r="W94" s="43">
        <v>-1566</v>
      </c>
      <c r="X94" s="43">
        <v>-2388</v>
      </c>
      <c r="Y94" s="43">
        <v>-3715</v>
      </c>
      <c r="Z94" s="32">
        <f>SUM(V94,W94,X94,Y94)</f>
        <v>-11231</v>
      </c>
      <c r="AA94" s="43">
        <v>-5028</v>
      </c>
    </row>
    <row r="95" spans="1:90">
      <c r="A95" s="115" t="s">
        <v>30</v>
      </c>
      <c r="B95" s="46">
        <f>SUM(B93,B94)</f>
        <v>31407</v>
      </c>
      <c r="C95" s="46">
        <f t="shared" ref="C95:K95" si="119">SUM(C93,C94)</f>
        <v>39482</v>
      </c>
      <c r="D95" s="46">
        <f t="shared" si="119"/>
        <v>25819</v>
      </c>
      <c r="E95" s="46">
        <f t="shared" si="119"/>
        <v>36520</v>
      </c>
      <c r="F95" s="46">
        <f t="shared" si="119"/>
        <v>133228</v>
      </c>
      <c r="G95" s="46">
        <f t="shared" si="119"/>
        <v>28523</v>
      </c>
      <c r="H95" s="46">
        <f t="shared" si="119"/>
        <v>41420</v>
      </c>
      <c r="I95" s="46">
        <f t="shared" si="119"/>
        <v>32430.1</v>
      </c>
      <c r="J95" s="46">
        <f t="shared" si="119"/>
        <v>46955</v>
      </c>
      <c r="K95" s="46">
        <f t="shared" si="119"/>
        <v>149328.1</v>
      </c>
      <c r="L95" s="46">
        <f t="shared" ref="L95" si="120">SUM(L93,L94)</f>
        <v>-4359.9271700000027</v>
      </c>
      <c r="M95" s="46">
        <f t="shared" ref="M95" si="121">SUM(M93,M94)</f>
        <v>-18495</v>
      </c>
      <c r="N95" s="46">
        <f t="shared" ref="N95" si="122">SUM(N93,N94)</f>
        <v>-262</v>
      </c>
      <c r="O95" s="46">
        <f t="shared" ref="O95" si="123">SUM(O93,O94)</f>
        <v>10019.927170000003</v>
      </c>
      <c r="P95" s="46">
        <f t="shared" ref="P95" si="124">SUM(P93,P94)</f>
        <v>-13097</v>
      </c>
      <c r="Q95" s="46">
        <f t="shared" ref="Q95" si="125">SUM(Q93,Q94)</f>
        <v>2785</v>
      </c>
      <c r="R95" s="46">
        <f t="shared" ref="R95" si="126">SUM(R93,R94)</f>
        <v>8742</v>
      </c>
      <c r="S95" s="46">
        <f t="shared" ref="S95" si="127">SUM(S93,S94)</f>
        <v>13101</v>
      </c>
      <c r="T95" s="46">
        <f t="shared" ref="T95" si="128">SUM(T93,T94)</f>
        <v>44014</v>
      </c>
      <c r="U95" s="46">
        <f t="shared" ref="U95" si="129">SUM(U93,U94)</f>
        <v>68642</v>
      </c>
      <c r="V95" s="46">
        <f t="shared" ref="V95" si="130">SUM(V93,V94)</f>
        <v>14807</v>
      </c>
      <c r="W95" s="46">
        <f t="shared" ref="W95" si="131">SUM(W93,W94)</f>
        <v>25417</v>
      </c>
      <c r="X95" s="46">
        <f t="shared" ref="X95" si="132">SUM(X93,X94)</f>
        <v>16456</v>
      </c>
      <c r="Y95" s="46">
        <f t="shared" ref="Y95" si="133">SUM(Y93,Y94)</f>
        <v>27778</v>
      </c>
      <c r="Z95" s="46">
        <f t="shared" ref="Z95:AA95" si="134">SUM(Z93,Z94)</f>
        <v>84458</v>
      </c>
      <c r="AA95" s="46">
        <f t="shared" si="134"/>
        <v>27282</v>
      </c>
    </row>
    <row r="96" spans="1:90">
      <c r="A96" s="118" t="s">
        <v>58</v>
      </c>
      <c r="B96" s="43">
        <v>75958</v>
      </c>
      <c r="C96" s="43">
        <v>90859.5</v>
      </c>
      <c r="D96" s="43">
        <v>72332.7</v>
      </c>
      <c r="E96" s="43">
        <v>97573</v>
      </c>
      <c r="F96" s="17">
        <f>SUM(B96:E96)</f>
        <v>336723.20000000001</v>
      </c>
      <c r="G96" s="43">
        <v>71724</v>
      </c>
      <c r="H96" s="43">
        <v>94581</v>
      </c>
      <c r="I96" s="43">
        <v>78354</v>
      </c>
      <c r="J96" s="43">
        <v>112635</v>
      </c>
      <c r="K96" s="17">
        <f>SUM(G96:J96)</f>
        <v>357294</v>
      </c>
      <c r="L96" s="43">
        <v>33306.199999999997</v>
      </c>
      <c r="M96" s="43">
        <v>8434.2999999999993</v>
      </c>
      <c r="N96" s="43">
        <v>31431</v>
      </c>
      <c r="O96" s="43">
        <v>48064</v>
      </c>
      <c r="P96" s="17">
        <f>SUM(L96:O96)</f>
        <v>121235.5</v>
      </c>
      <c r="Q96" s="43">
        <v>31055</v>
      </c>
      <c r="R96" s="43">
        <v>42534.400000000001</v>
      </c>
      <c r="S96" s="43">
        <v>49903</v>
      </c>
      <c r="T96" s="43">
        <v>97834.4</v>
      </c>
      <c r="U96" s="17">
        <f>SUM(Q96:T96)</f>
        <v>221326.8</v>
      </c>
      <c r="V96" s="43">
        <v>53896</v>
      </c>
      <c r="W96" s="43">
        <v>70755</v>
      </c>
      <c r="X96" s="43">
        <v>64498</v>
      </c>
      <c r="Y96" s="43">
        <v>90773</v>
      </c>
      <c r="Z96" s="17">
        <f>SUM(V96:Y96)</f>
        <v>279922</v>
      </c>
      <c r="AA96" s="43">
        <v>79409</v>
      </c>
    </row>
    <row r="97" spans="1:27">
      <c r="A97" s="107" t="s">
        <v>59</v>
      </c>
      <c r="B97" s="149">
        <v>0.41299999999999998</v>
      </c>
      <c r="C97" s="143">
        <v>0.435</v>
      </c>
      <c r="D97" s="143">
        <v>0.35699999999999998</v>
      </c>
      <c r="E97" s="143">
        <v>0.373</v>
      </c>
      <c r="F97" s="144">
        <v>0.39600000000000002</v>
      </c>
      <c r="G97" s="143">
        <v>0.39800000000000002</v>
      </c>
      <c r="H97" s="143">
        <v>0.438</v>
      </c>
      <c r="I97" s="143">
        <v>0.41399999999999998</v>
      </c>
      <c r="J97" s="143">
        <v>0.41699999999999998</v>
      </c>
      <c r="K97" s="144">
        <v>0.41699999999999998</v>
      </c>
      <c r="L97" s="150">
        <v>-0.13100000000000001</v>
      </c>
      <c r="M97" s="150">
        <v>-2.1930000000000001</v>
      </c>
      <c r="N97" s="150">
        <v>-8.0000000000000002E-3</v>
      </c>
      <c r="O97" s="150">
        <v>0.20799999999999999</v>
      </c>
      <c r="P97" s="151">
        <v>-0.108</v>
      </c>
      <c r="Q97" s="143">
        <v>0.09</v>
      </c>
      <c r="R97" s="150">
        <v>0.20599999999999999</v>
      </c>
      <c r="S97" s="150">
        <v>0.26300000000000001</v>
      </c>
      <c r="T97" s="150">
        <v>0.45</v>
      </c>
      <c r="U97" s="144">
        <v>0.31</v>
      </c>
      <c r="V97" s="143">
        <v>0.27500000000000002</v>
      </c>
      <c r="W97" s="150">
        <v>0.35899999999999999</v>
      </c>
      <c r="X97" s="150">
        <v>0.255</v>
      </c>
      <c r="Y97" s="150">
        <v>0.30599999999999999</v>
      </c>
      <c r="Z97" s="144">
        <v>0.30199999999999999</v>
      </c>
      <c r="AA97" s="143">
        <v>0.34399999999999997</v>
      </c>
    </row>
    <row r="98" spans="1:27" ht="7.4" customHeight="1">
      <c r="A98" s="117"/>
      <c r="B98" s="134"/>
      <c r="C98" s="134"/>
      <c r="D98" s="134"/>
      <c r="E98" s="134"/>
      <c r="F98" s="135"/>
      <c r="G98" s="134"/>
      <c r="H98" s="134"/>
      <c r="I98" s="134"/>
      <c r="J98" s="134"/>
      <c r="K98" s="135"/>
      <c r="L98" s="134"/>
      <c r="M98" s="134"/>
      <c r="N98" s="134"/>
      <c r="O98" s="134"/>
      <c r="P98" s="135"/>
      <c r="Q98" s="134"/>
      <c r="R98" s="134"/>
      <c r="S98" s="134"/>
      <c r="T98" s="134"/>
      <c r="U98" s="135"/>
      <c r="V98" s="134"/>
      <c r="W98" s="134"/>
      <c r="X98" s="134"/>
      <c r="Y98" s="134"/>
      <c r="Z98" s="135"/>
      <c r="AA98" s="134"/>
    </row>
    <row r="99" spans="1:27" collapsed="1">
      <c r="A99" s="122" t="s">
        <v>67</v>
      </c>
      <c r="B99" s="136"/>
      <c r="C99" s="136"/>
      <c r="D99" s="136"/>
      <c r="E99" s="136"/>
      <c r="F99" s="137"/>
      <c r="G99" s="136"/>
      <c r="H99" s="136"/>
      <c r="I99" s="136"/>
      <c r="J99" s="136"/>
      <c r="K99" s="137"/>
      <c r="L99" s="136"/>
      <c r="M99" s="136"/>
      <c r="N99" s="136"/>
      <c r="O99" s="136"/>
      <c r="P99" s="137"/>
      <c r="Q99" s="136"/>
      <c r="R99" s="136"/>
      <c r="S99" s="136"/>
      <c r="T99" s="136"/>
      <c r="U99" s="137"/>
      <c r="V99" s="136"/>
      <c r="W99" s="136"/>
      <c r="X99" s="136"/>
      <c r="Y99" s="136"/>
      <c r="Z99" s="137"/>
      <c r="AA99" s="136"/>
    </row>
    <row r="100" spans="1:27" ht="7.4" customHeight="1">
      <c r="A100" s="123"/>
      <c r="B100" s="138"/>
      <c r="C100" s="138"/>
      <c r="D100" s="138"/>
      <c r="E100" s="138"/>
      <c r="F100" s="139"/>
      <c r="G100" s="138"/>
      <c r="H100" s="138"/>
      <c r="I100" s="138"/>
      <c r="J100" s="138"/>
      <c r="K100" s="139"/>
      <c r="L100" s="138"/>
      <c r="M100" s="138"/>
      <c r="N100" s="138"/>
      <c r="O100" s="138"/>
      <c r="P100" s="139"/>
      <c r="Q100" s="138"/>
      <c r="R100" s="138"/>
      <c r="S100" s="138"/>
      <c r="T100" s="138"/>
      <c r="U100" s="139"/>
      <c r="V100" s="138"/>
      <c r="W100" s="138"/>
      <c r="X100" s="138"/>
      <c r="Y100" s="138"/>
      <c r="Z100" s="139"/>
      <c r="AA100" s="138"/>
    </row>
    <row r="101" spans="1:27">
      <c r="A101" s="107" t="s">
        <v>56</v>
      </c>
      <c r="B101" s="140">
        <f t="shared" ref="B101" si="135">B37/B10</f>
        <v>0.61639748329765842</v>
      </c>
      <c r="C101" s="133">
        <f t="shared" ref="C101:Z101" si="136">C37/C10</f>
        <v>0.61619691904274987</v>
      </c>
      <c r="D101" s="133">
        <f t="shared" si="136"/>
        <v>0.56922035382237202</v>
      </c>
      <c r="E101" s="133">
        <f t="shared" si="136"/>
        <v>0.56748202428871231</v>
      </c>
      <c r="F101" s="141">
        <f t="shared" si="136"/>
        <v>0.59518265621508559</v>
      </c>
      <c r="G101" s="133">
        <f t="shared" si="136"/>
        <v>0.63925328985353458</v>
      </c>
      <c r="H101" s="133">
        <f t="shared" si="136"/>
        <v>0.56575069293879099</v>
      </c>
      <c r="I101" s="133">
        <f t="shared" si="136"/>
        <v>0.59829878037320361</v>
      </c>
      <c r="J101" s="133">
        <f t="shared" si="136"/>
        <v>0.49892228487783891</v>
      </c>
      <c r="K101" s="141">
        <f t="shared" si="136"/>
        <v>0.57566411470740408</v>
      </c>
      <c r="L101" s="133">
        <f t="shared" si="136"/>
        <v>0.15058928787411996</v>
      </c>
      <c r="M101" s="142">
        <f t="shared" si="136"/>
        <v>-0.47210300429184548</v>
      </c>
      <c r="N101" s="142">
        <f t="shared" si="136"/>
        <v>-0.36932921951776942</v>
      </c>
      <c r="O101" s="142">
        <f t="shared" si="136"/>
        <v>0.45918953370648968</v>
      </c>
      <c r="P101" s="141">
        <f t="shared" si="136"/>
        <v>5.9661314471349931E-2</v>
      </c>
      <c r="Q101" s="133">
        <f t="shared" si="136"/>
        <v>0.63105559164505687</v>
      </c>
      <c r="R101" s="142">
        <f t="shared" si="136"/>
        <v>0.53328726700382401</v>
      </c>
      <c r="S101" s="142">
        <f t="shared" si="136"/>
        <v>0.44704953742765713</v>
      </c>
      <c r="T101" s="142">
        <f t="shared" si="136"/>
        <v>0.66939510070299379</v>
      </c>
      <c r="U101" s="141">
        <f t="shared" si="136"/>
        <v>0.58799238201543214</v>
      </c>
      <c r="V101" s="133">
        <f t="shared" si="136"/>
        <v>0.60152356499511572</v>
      </c>
      <c r="W101" s="142">
        <f t="shared" si="136"/>
        <v>0.58736122393717849</v>
      </c>
      <c r="X101" s="142">
        <f t="shared" si="136"/>
        <v>0.41605972323379459</v>
      </c>
      <c r="Y101" s="142">
        <f t="shared" si="136"/>
        <v>0.41343792633015009</v>
      </c>
      <c r="Z101" s="141">
        <f t="shared" si="136"/>
        <v>0.50323917783249428</v>
      </c>
      <c r="AA101" s="133">
        <f t="shared" ref="AA101" si="137">AA37/AA10</f>
        <v>0.5605744369334289</v>
      </c>
    </row>
    <row r="102" spans="1:27">
      <c r="A102" s="107"/>
      <c r="B102" s="143"/>
      <c r="C102" s="143"/>
      <c r="D102" s="143"/>
      <c r="E102" s="143"/>
      <c r="F102" s="144"/>
      <c r="G102" s="143"/>
      <c r="H102" s="143"/>
      <c r="I102" s="143"/>
      <c r="J102" s="143"/>
      <c r="K102" s="144"/>
      <c r="L102" s="143"/>
      <c r="M102" s="143"/>
      <c r="N102" s="143"/>
      <c r="O102" s="143"/>
      <c r="P102" s="144"/>
      <c r="Q102" s="143"/>
      <c r="R102" s="143"/>
      <c r="S102" s="143"/>
      <c r="T102" s="143"/>
      <c r="U102" s="144"/>
      <c r="V102" s="143"/>
      <c r="W102" s="143"/>
      <c r="X102" s="143"/>
      <c r="Y102" s="143"/>
      <c r="Z102" s="144"/>
      <c r="AA102" s="143"/>
    </row>
    <row r="103" spans="1:27">
      <c r="A103" s="107" t="s">
        <v>57</v>
      </c>
      <c r="B103" s="140">
        <f t="shared" ref="B103" si="138">B39/B17</f>
        <v>0.62806240296868487</v>
      </c>
      <c r="C103" s="133">
        <f t="shared" ref="C103:Z103" si="139">C39/C17</f>
        <v>0.62330725654167796</v>
      </c>
      <c r="D103" s="133">
        <f t="shared" si="139"/>
        <v>0.51324232454147201</v>
      </c>
      <c r="E103" s="133">
        <f t="shared" si="139"/>
        <v>0.4914665747584217</v>
      </c>
      <c r="F103" s="141">
        <f t="shared" si="139"/>
        <v>0.55658360045496846</v>
      </c>
      <c r="G103" s="133">
        <f t="shared" si="139"/>
        <v>0.51877062278207819</v>
      </c>
      <c r="H103" s="133">
        <f t="shared" si="139"/>
        <v>0.57436551055441332</v>
      </c>
      <c r="I103" s="133">
        <f t="shared" si="139"/>
        <v>0.51504535732723655</v>
      </c>
      <c r="J103" s="133">
        <f t="shared" si="139"/>
        <v>0.50313700868907496</v>
      </c>
      <c r="K103" s="141">
        <f t="shared" si="139"/>
        <v>0.52535383110345635</v>
      </c>
      <c r="L103" s="133">
        <f t="shared" si="139"/>
        <v>0.14732693951191719</v>
      </c>
      <c r="M103" s="142">
        <f t="shared" si="139"/>
        <v>-1.4045169946332736</v>
      </c>
      <c r="N103" s="142">
        <f t="shared" si="139"/>
        <v>0.2448362899498738</v>
      </c>
      <c r="O103" s="142">
        <f t="shared" si="139"/>
        <v>0.33562360649770212</v>
      </c>
      <c r="P103" s="141">
        <f t="shared" si="139"/>
        <v>0.1891166497638731</v>
      </c>
      <c r="Q103" s="133">
        <f t="shared" si="139"/>
        <v>0.35242116894905084</v>
      </c>
      <c r="R103" s="142">
        <f t="shared" si="139"/>
        <v>0.4889782299529592</v>
      </c>
      <c r="S103" s="142">
        <f t="shared" si="139"/>
        <v>0.49325385209037442</v>
      </c>
      <c r="T103" s="142">
        <f t="shared" si="139"/>
        <v>0.55391169425087106</v>
      </c>
      <c r="U103" s="141">
        <f t="shared" si="139"/>
        <v>0.49748485128821868</v>
      </c>
      <c r="V103" s="133">
        <f t="shared" si="139"/>
        <v>0.48638512532023348</v>
      </c>
      <c r="W103" s="142">
        <f t="shared" si="139"/>
        <v>0.59987866626222086</v>
      </c>
      <c r="X103" s="142">
        <f t="shared" si="139"/>
        <v>0.47761357897279377</v>
      </c>
      <c r="Y103" s="142">
        <f t="shared" si="139"/>
        <v>0.53215241956222492</v>
      </c>
      <c r="Z103" s="141">
        <f t="shared" si="139"/>
        <v>0.52532125925309825</v>
      </c>
      <c r="AA103" s="133">
        <f t="shared" ref="AA103" si="140">AA39/AA17</f>
        <v>0.57853175140805546</v>
      </c>
    </row>
    <row r="104" spans="1:27">
      <c r="A104" s="108"/>
      <c r="B104" s="143"/>
      <c r="C104" s="143"/>
      <c r="D104" s="143"/>
      <c r="E104" s="143"/>
      <c r="F104" s="144"/>
      <c r="G104" s="143"/>
      <c r="H104" s="143"/>
      <c r="I104" s="143"/>
      <c r="J104" s="143"/>
      <c r="K104" s="144"/>
      <c r="L104" s="143"/>
      <c r="M104" s="143"/>
      <c r="N104" s="143"/>
      <c r="O104" s="143"/>
      <c r="P104" s="144"/>
      <c r="Q104" s="143"/>
      <c r="R104" s="143"/>
      <c r="S104" s="143"/>
      <c r="T104" s="143"/>
      <c r="U104" s="144"/>
      <c r="V104" s="143"/>
      <c r="W104" s="143"/>
      <c r="X104" s="143"/>
      <c r="Y104" s="143"/>
      <c r="Z104" s="144"/>
      <c r="AA104" s="143"/>
    </row>
    <row r="105" spans="1:27">
      <c r="A105" s="107" t="s">
        <v>61</v>
      </c>
      <c r="B105" s="142">
        <f t="shared" ref="B105:G105" si="141">B42/B20</f>
        <v>-1.1163663663663663</v>
      </c>
      <c r="C105" s="142">
        <f t="shared" si="141"/>
        <v>0.4728157759716663</v>
      </c>
      <c r="D105" s="142">
        <f t="shared" si="141"/>
        <v>-0.3175644888571425</v>
      </c>
      <c r="E105" s="142">
        <f t="shared" si="141"/>
        <v>-0.22689019542126346</v>
      </c>
      <c r="F105" s="145">
        <f t="shared" si="141"/>
        <v>-4.8113993473284863E-2</v>
      </c>
      <c r="G105" s="142">
        <f t="shared" si="141"/>
        <v>0.39167439632489753</v>
      </c>
      <c r="H105" s="142">
        <f>H42/H20</f>
        <v>0.3534363885810079</v>
      </c>
      <c r="I105" s="142">
        <f t="shared" ref="I105:Z105" si="142">I42/I20</f>
        <v>0.54229316229803881</v>
      </c>
      <c r="J105" s="142">
        <f t="shared" si="142"/>
        <v>0.46933149552033082</v>
      </c>
      <c r="K105" s="145">
        <f t="shared" si="142"/>
        <v>0.43385913362821332</v>
      </c>
      <c r="L105" s="142">
        <f t="shared" si="142"/>
        <v>1.7146997143996156E-2</v>
      </c>
      <c r="M105" s="142">
        <f t="shared" si="142"/>
        <v>0.53893129770992365</v>
      </c>
      <c r="N105" s="142">
        <f t="shared" si="142"/>
        <v>0.46276595744680848</v>
      </c>
      <c r="O105" s="142">
        <f t="shared" si="142"/>
        <v>0.51145933807421029</v>
      </c>
      <c r="P105" s="145">
        <f t="shared" si="142"/>
        <v>0.35799931278042774</v>
      </c>
      <c r="Q105" s="142">
        <f t="shared" si="142"/>
        <v>0.45661303295055106</v>
      </c>
      <c r="R105" s="142">
        <f t="shared" si="142"/>
        <v>0.5999762301551963</v>
      </c>
      <c r="S105" s="142">
        <f t="shared" si="142"/>
        <v>0.76550874441284444</v>
      </c>
      <c r="T105" s="142">
        <f t="shared" si="142"/>
        <v>0.59738838269140859</v>
      </c>
      <c r="U105" s="145">
        <f t="shared" si="142"/>
        <v>0.62647876736482144</v>
      </c>
      <c r="V105" s="142">
        <f t="shared" si="142"/>
        <v>0.61622690210631248</v>
      </c>
      <c r="W105" s="142">
        <f t="shared" si="142"/>
        <v>0.62093171665603064</v>
      </c>
      <c r="X105" s="142">
        <f t="shared" si="142"/>
        <v>0.6500802568218299</v>
      </c>
      <c r="Y105" s="142">
        <f t="shared" si="142"/>
        <v>0.59068346697212681</v>
      </c>
      <c r="Z105" s="145">
        <f t="shared" si="142"/>
        <v>0.61360554713198057</v>
      </c>
      <c r="AA105" s="142">
        <f t="shared" ref="AA105" si="143">AA42/AA20</f>
        <v>0.68124606670862176</v>
      </c>
    </row>
    <row r="106" spans="1:27">
      <c r="A106" s="107"/>
      <c r="B106" s="133"/>
      <c r="C106" s="133"/>
      <c r="D106" s="133"/>
      <c r="E106" s="133"/>
      <c r="F106" s="141"/>
      <c r="G106" s="133"/>
      <c r="H106" s="133"/>
      <c r="I106" s="133"/>
      <c r="J106" s="133"/>
      <c r="K106" s="141"/>
      <c r="L106" s="133"/>
      <c r="M106" s="133"/>
      <c r="N106" s="133"/>
      <c r="O106" s="133"/>
      <c r="P106" s="141"/>
      <c r="Q106" s="133"/>
      <c r="R106" s="133"/>
      <c r="S106" s="133"/>
      <c r="T106" s="133"/>
      <c r="U106" s="141"/>
      <c r="V106" s="133"/>
      <c r="W106" s="133"/>
      <c r="X106" s="133"/>
      <c r="Y106" s="133"/>
      <c r="Z106" s="141"/>
      <c r="AA106" s="133"/>
    </row>
    <row r="107" spans="1:27">
      <c r="A107" s="109" t="s">
        <v>25</v>
      </c>
      <c r="B107" s="146">
        <f t="shared" ref="B107:L107" si="144">B44/B23</f>
        <v>0.59648875082368447</v>
      </c>
      <c r="C107" s="146">
        <f t="shared" si="144"/>
        <v>0.61420735515849878</v>
      </c>
      <c r="D107" s="146">
        <f t="shared" si="144"/>
        <v>0.5138425140791375</v>
      </c>
      <c r="E107" s="146">
        <f t="shared" si="144"/>
        <v>0.50147286059663843</v>
      </c>
      <c r="F107" s="147">
        <f t="shared" si="144"/>
        <v>0.55536517349564252</v>
      </c>
      <c r="G107" s="146">
        <f t="shared" si="144"/>
        <v>0.56285723987279712</v>
      </c>
      <c r="H107" s="146">
        <f t="shared" si="144"/>
        <v>0.56827200974031788</v>
      </c>
      <c r="I107" s="146">
        <f t="shared" si="144"/>
        <v>0.54543305540058118</v>
      </c>
      <c r="J107" s="146">
        <f t="shared" si="144"/>
        <v>0.50175616625529262</v>
      </c>
      <c r="K107" s="147">
        <f t="shared" si="144"/>
        <v>0.54129492040569727</v>
      </c>
      <c r="L107" s="146">
        <f t="shared" si="144"/>
        <v>0.14572193220273924</v>
      </c>
      <c r="M107" s="148" t="s">
        <v>34</v>
      </c>
      <c r="N107" s="146">
        <f t="shared" ref="N107:Z107" si="145">N44/N23</f>
        <v>0.1027753918831866</v>
      </c>
      <c r="O107" s="146">
        <f t="shared" si="145"/>
        <v>0.36279751151841244</v>
      </c>
      <c r="P107" s="147">
        <f t="shared" si="145"/>
        <v>0.15722283453647001</v>
      </c>
      <c r="Q107" s="146">
        <f t="shared" si="145"/>
        <v>0.44591526036022089</v>
      </c>
      <c r="R107" s="146">
        <f t="shared" si="145"/>
        <v>0.50246295751152981</v>
      </c>
      <c r="S107" s="146">
        <f t="shared" si="145"/>
        <v>0.48556588106427334</v>
      </c>
      <c r="T107" s="146">
        <f t="shared" si="145"/>
        <v>0.58982057989168479</v>
      </c>
      <c r="U107" s="147">
        <f t="shared" si="145"/>
        <v>0.52732430173844469</v>
      </c>
      <c r="V107" s="146">
        <f t="shared" si="145"/>
        <v>0.5291991471783597</v>
      </c>
      <c r="W107" s="146">
        <f t="shared" si="145"/>
        <v>0.59532500540774391</v>
      </c>
      <c r="X107" s="146">
        <f t="shared" si="145"/>
        <v>0.46107192204203329</v>
      </c>
      <c r="Y107" s="146">
        <f t="shared" si="145"/>
        <v>0.49821512351345287</v>
      </c>
      <c r="Z107" s="147">
        <f t="shared" si="145"/>
        <v>0.5197885673442928</v>
      </c>
      <c r="AA107" s="146">
        <f t="shared" ref="AA107" si="146">AA44/AA23</f>
        <v>0.57565615439468176</v>
      </c>
    </row>
    <row r="108" spans="1:27" ht="7.4" customHeight="1">
      <c r="A108" s="9"/>
      <c r="B108" s="47"/>
      <c r="C108" s="47"/>
      <c r="H108"/>
      <c r="U108" s="67"/>
      <c r="V108" s="67"/>
      <c r="W108" s="67"/>
      <c r="X108" s="67"/>
      <c r="Y108" s="67"/>
      <c r="Z108" s="67"/>
      <c r="AA108" s="67"/>
    </row>
    <row r="109" spans="1:27">
      <c r="A109" s="154" t="s">
        <v>71</v>
      </c>
      <c r="B109" s="152"/>
      <c r="C109" s="152"/>
      <c r="D109" s="152"/>
      <c r="E109" s="152"/>
      <c r="F109" s="152"/>
      <c r="G109" s="152"/>
      <c r="H109" s="152"/>
      <c r="I109" s="152"/>
      <c r="J109" s="152"/>
      <c r="K109" s="152"/>
      <c r="L109" s="152"/>
      <c r="M109" s="152"/>
      <c r="N109" s="152"/>
      <c r="O109" s="152"/>
      <c r="P109" s="103"/>
      <c r="Q109" s="103"/>
      <c r="R109" s="103"/>
      <c r="S109" s="103"/>
      <c r="T109" s="103"/>
      <c r="U109" s="152"/>
      <c r="V109" s="152"/>
      <c r="W109" s="152"/>
      <c r="X109" s="152"/>
      <c r="Y109" s="152"/>
      <c r="Z109" s="152"/>
      <c r="AA109" s="152"/>
    </row>
    <row r="110" spans="1:27">
      <c r="A110" s="154" t="s">
        <v>68</v>
      </c>
      <c r="B110" s="153"/>
      <c r="C110" s="153"/>
      <c r="D110" s="153"/>
      <c r="E110" s="153"/>
      <c r="F110" s="153"/>
      <c r="G110" s="153"/>
      <c r="H110" s="153"/>
      <c r="I110" s="153"/>
      <c r="J110" s="153"/>
      <c r="K110" s="153"/>
      <c r="L110" s="153"/>
      <c r="M110" s="153"/>
      <c r="N110" s="153"/>
      <c r="O110" s="153"/>
      <c r="P110" s="93"/>
      <c r="Q110" s="93"/>
      <c r="R110" s="93"/>
      <c r="S110" s="93"/>
      <c r="T110" s="93"/>
      <c r="U110" s="153"/>
      <c r="V110" s="153"/>
      <c r="W110" s="153"/>
      <c r="X110" s="153"/>
      <c r="Y110" s="153"/>
      <c r="Z110" s="153"/>
      <c r="AA110" s="153"/>
    </row>
    <row r="111" spans="1:27">
      <c r="A111" s="154"/>
      <c r="B111" s="153"/>
      <c r="C111" s="153"/>
      <c r="D111" s="153"/>
      <c r="E111" s="153"/>
      <c r="F111" s="153"/>
      <c r="G111" s="153"/>
      <c r="H111" s="153"/>
      <c r="I111" s="153"/>
      <c r="J111" s="153"/>
      <c r="K111" s="153"/>
      <c r="L111" s="153"/>
      <c r="M111" s="153"/>
      <c r="N111" s="153"/>
      <c r="O111" s="153"/>
      <c r="P111" s="93"/>
      <c r="Q111" s="93"/>
      <c r="R111" s="93"/>
      <c r="S111" s="93"/>
      <c r="T111" s="93"/>
      <c r="U111" s="153"/>
      <c r="V111" s="153"/>
      <c r="W111" s="153"/>
      <c r="X111" s="153"/>
      <c r="Y111" s="153"/>
      <c r="Z111" s="153"/>
      <c r="AA111" s="153"/>
    </row>
    <row r="112" spans="1:27" ht="15" customHeight="1">
      <c r="A112" s="263" t="s">
        <v>51</v>
      </c>
      <c r="B112" s="153"/>
      <c r="C112" s="153"/>
      <c r="D112" s="153"/>
      <c r="E112" s="153"/>
      <c r="F112" s="153"/>
      <c r="G112" s="153"/>
      <c r="H112" s="153"/>
      <c r="I112" s="153"/>
      <c r="J112" s="153"/>
      <c r="K112" s="153"/>
      <c r="L112" s="153"/>
      <c r="M112" s="153"/>
      <c r="N112" s="153"/>
      <c r="O112" s="153"/>
      <c r="P112" s="93"/>
      <c r="Q112" s="93"/>
      <c r="R112" s="93"/>
      <c r="S112" s="93"/>
      <c r="T112" s="93"/>
      <c r="U112" s="153"/>
      <c r="V112" s="153"/>
      <c r="W112" s="153"/>
      <c r="X112" s="153"/>
      <c r="Y112" s="153"/>
      <c r="Z112" s="153"/>
      <c r="AA112" s="153"/>
    </row>
    <row r="113" spans="1:27">
      <c r="A113" s="263"/>
      <c r="B113" s="153"/>
      <c r="C113" s="153"/>
      <c r="D113" s="153"/>
      <c r="E113" s="153"/>
      <c r="F113" s="153"/>
      <c r="G113" s="153"/>
      <c r="H113" s="153"/>
      <c r="I113" s="153"/>
      <c r="J113" s="153"/>
      <c r="K113" s="153"/>
      <c r="L113" s="153"/>
      <c r="M113" s="153"/>
      <c r="N113" s="153"/>
      <c r="O113" s="153"/>
      <c r="P113" s="93"/>
      <c r="Q113" s="93"/>
      <c r="R113" s="93"/>
      <c r="S113" s="93"/>
      <c r="T113" s="93"/>
      <c r="U113" s="153"/>
      <c r="V113" s="153"/>
      <c r="W113" s="153"/>
      <c r="X113" s="153"/>
      <c r="Y113" s="153"/>
      <c r="Z113" s="153"/>
      <c r="AA113" s="153"/>
    </row>
    <row r="114" spans="1:27">
      <c r="A114" s="26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row>
    <row r="115" spans="1:27">
      <c r="A115" s="263"/>
      <c r="B115" s="157"/>
      <c r="C115" s="157"/>
      <c r="D115" s="157"/>
      <c r="E115" s="157"/>
      <c r="F115" s="157"/>
      <c r="G115" s="157"/>
      <c r="H115" s="157"/>
      <c r="I115" s="157"/>
      <c r="J115" s="157"/>
      <c r="K115" s="157"/>
      <c r="L115" s="157"/>
      <c r="M115" s="157"/>
      <c r="N115" s="157"/>
      <c r="O115" s="157"/>
      <c r="P115" s="158"/>
      <c r="Q115" s="158"/>
      <c r="R115" s="158"/>
      <c r="S115" s="158"/>
      <c r="T115" s="158"/>
      <c r="U115" s="157"/>
      <c r="V115" s="157"/>
      <c r="W115" s="157"/>
      <c r="X115" s="157"/>
      <c r="Y115" s="157"/>
      <c r="Z115" s="157"/>
      <c r="AA115" s="157"/>
    </row>
    <row r="116" spans="1:27">
      <c r="A116" s="263"/>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row>
    <row r="117" spans="1:27">
      <c r="A117" s="263"/>
      <c r="B117" s="153"/>
      <c r="C117" s="153"/>
      <c r="D117" s="153"/>
      <c r="E117" s="153"/>
      <c r="F117" s="153"/>
      <c r="G117" s="153"/>
      <c r="H117" s="153"/>
      <c r="I117" s="153"/>
      <c r="J117" s="153"/>
      <c r="K117" s="153"/>
      <c r="L117" s="153"/>
      <c r="M117" s="153"/>
      <c r="N117" s="153"/>
      <c r="O117" s="153"/>
      <c r="P117" s="93"/>
      <c r="Q117" s="93"/>
      <c r="R117" s="93"/>
      <c r="S117" s="93"/>
      <c r="T117" s="93"/>
      <c r="U117" s="153"/>
      <c r="V117" s="153"/>
      <c r="W117" s="153"/>
      <c r="X117" s="153"/>
      <c r="Y117" s="153"/>
      <c r="Z117" s="153"/>
      <c r="AA117" s="153"/>
    </row>
    <row r="118" spans="1:27">
      <c r="A118" s="263"/>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row>
    <row r="119" spans="1:27">
      <c r="A119" s="263"/>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row>
    <row r="120" spans="1:27" ht="35.25" customHeight="1">
      <c r="A120" s="263"/>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row>
    <row r="121" spans="1:27">
      <c r="A121" s="263"/>
      <c r="H121" s="67"/>
      <c r="I121" s="67"/>
      <c r="J121" s="67"/>
      <c r="K121" s="67"/>
      <c r="L121" s="67"/>
      <c r="M121" s="67"/>
      <c r="N121" s="67"/>
      <c r="O121" s="67"/>
      <c r="P121" s="67"/>
      <c r="Q121" s="67"/>
      <c r="R121" s="67"/>
      <c r="S121" s="67"/>
      <c r="T121" s="67"/>
      <c r="U121" s="67"/>
      <c r="V121" s="67"/>
      <c r="W121" s="67"/>
      <c r="X121" s="67"/>
      <c r="Y121" s="67"/>
      <c r="Z121" s="67"/>
      <c r="AA121" s="67"/>
    </row>
    <row r="122" spans="1:27">
      <c r="A122" s="26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row>
    <row r="123" spans="1:27">
      <c r="A123" s="263"/>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row>
    <row r="124" spans="1:27">
      <c r="A124" s="263"/>
      <c r="H124" s="67"/>
      <c r="I124" s="67"/>
      <c r="J124" s="67"/>
      <c r="K124" s="67"/>
      <c r="L124" s="67"/>
      <c r="M124" s="67"/>
      <c r="N124" s="67"/>
      <c r="O124" s="67"/>
      <c r="P124" s="67"/>
      <c r="Q124" s="67"/>
      <c r="R124" s="67"/>
      <c r="S124" s="67"/>
      <c r="T124" s="67"/>
      <c r="U124" s="67"/>
      <c r="V124" s="67"/>
      <c r="W124" s="67"/>
      <c r="X124" s="67"/>
      <c r="Y124" s="67"/>
      <c r="Z124" s="67"/>
      <c r="AA124" s="67"/>
    </row>
    <row r="125" spans="1:27">
      <c r="A125" s="161"/>
      <c r="H125" s="67"/>
      <c r="I125" s="67"/>
      <c r="J125" s="67"/>
      <c r="K125" s="67"/>
      <c r="L125" s="67"/>
      <c r="M125" s="67"/>
      <c r="N125" s="67"/>
      <c r="O125" s="67"/>
      <c r="P125" s="67"/>
      <c r="Q125" s="67"/>
      <c r="R125" s="67"/>
      <c r="S125" s="67"/>
      <c r="T125" s="67"/>
      <c r="U125" s="67"/>
      <c r="V125" s="67"/>
      <c r="W125" s="67"/>
      <c r="X125" s="67"/>
      <c r="Y125" s="67"/>
      <c r="Z125" s="67"/>
      <c r="AA125" s="67"/>
    </row>
    <row r="126" spans="1:27">
      <c r="A126" s="161"/>
      <c r="B126" s="93"/>
      <c r="C126" s="93"/>
      <c r="D126" s="93"/>
      <c r="E126" s="93"/>
      <c r="F126" s="93"/>
      <c r="G126" s="93"/>
      <c r="H126" s="153"/>
      <c r="I126" s="153"/>
      <c r="J126" s="153"/>
      <c r="K126" s="153"/>
      <c r="L126" s="153"/>
      <c r="M126" s="153"/>
      <c r="N126" s="153"/>
      <c r="O126" s="153"/>
      <c r="P126" s="153"/>
      <c r="Q126" s="153"/>
      <c r="R126" s="153"/>
      <c r="S126" s="153"/>
      <c r="T126" s="153"/>
      <c r="U126" s="153"/>
      <c r="V126" s="153"/>
      <c r="W126" s="153"/>
      <c r="X126" s="153"/>
      <c r="Y126" s="153"/>
      <c r="Z126" s="153"/>
      <c r="AA126" s="153"/>
    </row>
    <row r="127" spans="1:27">
      <c r="A127" s="161"/>
      <c r="H127" s="67"/>
      <c r="I127" s="67"/>
      <c r="J127" s="67"/>
      <c r="K127" s="67"/>
      <c r="L127" s="67"/>
      <c r="M127" s="67"/>
      <c r="N127" s="67"/>
      <c r="O127" s="67"/>
      <c r="P127" s="67"/>
      <c r="Q127" s="67"/>
      <c r="R127" s="67"/>
      <c r="S127" s="67"/>
      <c r="T127" s="67"/>
      <c r="U127" s="67"/>
      <c r="V127" s="67"/>
      <c r="W127" s="67"/>
      <c r="X127" s="67"/>
      <c r="Y127" s="67"/>
      <c r="Z127" s="67"/>
      <c r="AA127" s="67"/>
    </row>
    <row r="128" spans="1:27">
      <c r="H128" s="67"/>
      <c r="I128" s="67"/>
      <c r="J128" s="67"/>
      <c r="K128" s="67"/>
      <c r="L128" s="67"/>
      <c r="M128" s="67"/>
      <c r="N128" s="67"/>
      <c r="O128" s="67"/>
      <c r="P128" s="67"/>
      <c r="Q128" s="67"/>
      <c r="R128" s="67"/>
      <c r="S128" s="67"/>
      <c r="T128" s="67"/>
      <c r="U128" s="67"/>
      <c r="V128" s="67"/>
      <c r="W128" s="67"/>
      <c r="X128" s="67"/>
      <c r="Y128" s="67"/>
      <c r="Z128" s="67"/>
      <c r="AA128" s="67"/>
    </row>
    <row r="139" spans="2:27">
      <c r="B139" s="158"/>
      <c r="C139" s="158"/>
      <c r="D139" s="158"/>
      <c r="E139" s="158"/>
      <c r="F139" s="158"/>
      <c r="G139" s="158"/>
      <c r="H139" s="160"/>
      <c r="I139" s="158"/>
      <c r="J139" s="158"/>
      <c r="K139" s="158"/>
      <c r="L139" s="158"/>
      <c r="M139" s="158"/>
      <c r="N139" s="158"/>
      <c r="O139" s="158"/>
      <c r="P139" s="158"/>
      <c r="Q139" s="158"/>
      <c r="R139" s="158"/>
      <c r="S139" s="158"/>
      <c r="T139" s="158"/>
      <c r="U139" s="160"/>
      <c r="V139" s="158"/>
      <c r="W139" s="160"/>
      <c r="X139" s="160"/>
      <c r="Y139" s="158"/>
      <c r="Z139" s="160"/>
      <c r="AA139" s="158"/>
    </row>
    <row r="140" spans="2:27">
      <c r="B140" s="158"/>
      <c r="C140" s="158"/>
      <c r="D140" s="158"/>
      <c r="E140" s="158"/>
      <c r="F140" s="158"/>
      <c r="G140" s="158"/>
      <c r="H140" s="160"/>
      <c r="I140" s="158"/>
      <c r="J140" s="158"/>
      <c r="K140" s="158"/>
      <c r="L140" s="158"/>
      <c r="M140" s="158"/>
      <c r="N140" s="158"/>
      <c r="O140" s="158"/>
      <c r="P140" s="158"/>
      <c r="Q140" s="158"/>
      <c r="R140" s="158"/>
      <c r="S140" s="158"/>
      <c r="T140" s="158"/>
      <c r="U140" s="160"/>
      <c r="V140" s="158"/>
      <c r="W140" s="160"/>
      <c r="X140" s="160"/>
      <c r="Y140" s="158"/>
      <c r="Z140" s="160"/>
      <c r="AA140" s="158"/>
    </row>
    <row r="141" spans="2:27">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row>
    <row r="142" spans="2:27">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row>
  </sheetData>
  <mergeCells count="6">
    <mergeCell ref="A112:A124"/>
    <mergeCell ref="Q3:U3"/>
    <mergeCell ref="L3:P3"/>
    <mergeCell ref="G3:K3"/>
    <mergeCell ref="V3:Z3"/>
    <mergeCell ref="B3:F3"/>
  </mergeCells>
  <printOptions horizontalCentered="1"/>
  <pageMargins left="0.25" right="0.25" top="0.5" bottom="0.5" header="0.3" footer="0.3"/>
  <pageSetup scale="29" orientation="portrait"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operties>
  <ignoredErrors>
    <ignoredError sqref="E85 B55:F56 K57 K73:K75 B57:D57 P47 P73:P77 P57 U47 U57 U73 F17 F10 K17 K10 P17 U17 F93 U85 Z57 Z77 Z85" formula="1"/>
    <ignoredError sqref="F2 K2 P2 Y2:Z2" numberStoredAsText="1"/>
    <ignoredError sqref="F5 P5 F47" formulaRange="1"/>
    <ignoredError sqref="B47:D47 K76:K77 B50:F54 B49:D49 F49 B48:D48 F48 E57"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dimension ref="A1:AY47"/>
  <sheetViews>
    <sheetView showGridLines="0" view="pageBreakPreview" topLeftCell="R1" zoomScale="80" zoomScaleNormal="100" zoomScaleSheetLayoutView="80" workbookViewId="0">
      <selection activeCell="AF48" sqref="AF48"/>
    </sheetView>
  </sheetViews>
  <sheetFormatPr defaultColWidth="8.453125" defaultRowHeight="14" outlineLevelCol="1"/>
  <cols>
    <col min="1" max="1" width="2.54296875" style="174" customWidth="1"/>
    <col min="2" max="2" width="9.54296875" style="174" customWidth="1"/>
    <col min="3" max="3" width="43.54296875" style="174" customWidth="1"/>
    <col min="4" max="6" width="8.26953125" style="174" hidden="1" customWidth="1" outlineLevel="1"/>
    <col min="7" max="7" width="8.453125" style="174" hidden="1" customWidth="1" outlineLevel="1"/>
    <col min="8" max="8" width="8.26953125" style="174" customWidth="1" collapsed="1"/>
    <col min="9" max="10" width="8.26953125" style="174" hidden="1" customWidth="1" outlineLevel="1"/>
    <col min="11" max="11" width="8.7265625" style="174" hidden="1" customWidth="1" outlineLevel="1"/>
    <col min="12" max="12" width="7.54296875" style="174" hidden="1" customWidth="1" outlineLevel="1"/>
    <col min="13" max="13" width="8.26953125" style="174" customWidth="1" collapsed="1"/>
    <col min="14" max="17" width="8.26953125" style="174" hidden="1" customWidth="1" outlineLevel="1"/>
    <col min="18" max="18" width="8.26953125" style="174" customWidth="1" collapsed="1"/>
    <col min="19" max="21" width="8.26953125" style="174" hidden="1" customWidth="1" outlineLevel="1"/>
    <col min="22" max="22" width="8.453125" style="174" hidden="1" customWidth="1" outlineLevel="1"/>
    <col min="23" max="23" width="8.453125" style="174" collapsed="1"/>
    <col min="24" max="25" width="0" style="174" hidden="1" customWidth="1" outlineLevel="1"/>
    <col min="26" max="26" width="8.453125" style="175" hidden="1" customWidth="1" outlineLevel="1"/>
    <col min="27" max="27" width="0" style="174" hidden="1" customWidth="1" outlineLevel="1"/>
    <col min="28" max="28" width="10" style="174" customWidth="1" collapsed="1"/>
    <col min="29" max="29" width="8.453125" style="174" customWidth="1"/>
    <col min="30" max="32" width="8.453125" style="174" bestFit="1" customWidth="1"/>
    <col min="33" max="33" width="10" style="174" bestFit="1" customWidth="1"/>
    <col min="34" max="37" width="8.453125" style="174" customWidth="1"/>
    <col min="38" max="38" width="9.1796875" style="174" bestFit="1" customWidth="1"/>
    <col min="39" max="40" width="8.453125" style="174" customWidth="1"/>
    <col min="41" max="42" width="8.453125" style="174"/>
    <col min="43" max="43" width="9.1796875" style="174" bestFit="1" customWidth="1"/>
    <col min="44" max="44" width="9.26953125" style="174" customWidth="1"/>
    <col min="45" max="46" width="8.453125" style="174"/>
    <col min="47" max="48" width="9.1796875" style="174" bestFit="1" customWidth="1"/>
    <col min="49" max="49" width="9.26953125" style="174" customWidth="1"/>
    <col min="50" max="16384" width="8.453125" style="174"/>
  </cols>
  <sheetData>
    <row r="1" spans="1:51" ht="15.5">
      <c r="A1" s="257" t="s">
        <v>156</v>
      </c>
      <c r="B1" s="256"/>
      <c r="C1" s="253"/>
      <c r="D1" s="253"/>
      <c r="E1" s="253"/>
      <c r="F1" s="253"/>
      <c r="G1" s="253"/>
      <c r="H1" s="253"/>
      <c r="I1" s="253"/>
      <c r="J1" s="253"/>
      <c r="K1" s="253"/>
      <c r="L1" s="253"/>
      <c r="M1" s="253"/>
      <c r="N1" s="253"/>
      <c r="O1" s="253"/>
      <c r="P1" s="253"/>
      <c r="Q1" s="253"/>
      <c r="R1" s="253"/>
      <c r="S1" s="253"/>
      <c r="T1" s="253"/>
      <c r="U1" s="253"/>
      <c r="V1" s="253"/>
      <c r="W1" s="253"/>
      <c r="X1" s="253"/>
      <c r="Y1" s="254"/>
      <c r="Z1" s="255"/>
      <c r="AA1" s="254"/>
      <c r="AB1" s="254"/>
      <c r="AC1" s="253"/>
      <c r="AD1" s="253"/>
      <c r="AE1" s="253"/>
      <c r="AF1" s="253"/>
      <c r="AG1" s="253"/>
      <c r="AH1" s="253"/>
      <c r="AI1" s="253"/>
      <c r="AJ1" s="253"/>
      <c r="AK1" s="253"/>
      <c r="AL1" s="253"/>
      <c r="AM1" s="253"/>
      <c r="AN1" s="253"/>
      <c r="AP1" s="253"/>
      <c r="AQ1" s="253"/>
      <c r="AR1" s="253"/>
      <c r="AS1" s="253"/>
      <c r="AT1" s="253"/>
      <c r="AU1" s="253"/>
      <c r="AV1" s="253"/>
      <c r="AW1" s="253"/>
    </row>
    <row r="2" spans="1:51">
      <c r="A2" s="252"/>
      <c r="B2" s="249"/>
      <c r="C2" s="176"/>
      <c r="D2" s="251"/>
      <c r="E2" s="251"/>
      <c r="F2" s="251"/>
      <c r="G2" s="251"/>
      <c r="H2" s="251"/>
      <c r="I2" s="251"/>
      <c r="J2" s="251"/>
      <c r="K2" s="251"/>
      <c r="L2" s="251"/>
      <c r="M2" s="251"/>
      <c r="N2" s="176"/>
      <c r="O2" s="176"/>
      <c r="P2" s="176"/>
      <c r="Q2" s="176"/>
      <c r="R2" s="176"/>
      <c r="S2" s="176"/>
      <c r="T2" s="176"/>
      <c r="U2" s="176"/>
      <c r="AO2" s="250"/>
    </row>
    <row r="3" spans="1:51">
      <c r="A3" s="249"/>
      <c r="B3" s="249"/>
      <c r="C3" s="176"/>
      <c r="D3" s="248">
        <v>2014</v>
      </c>
      <c r="E3" s="247"/>
      <c r="F3" s="247"/>
      <c r="G3" s="247"/>
      <c r="H3" s="245">
        <v>2014</v>
      </c>
      <c r="I3" s="248">
        <v>2015</v>
      </c>
      <c r="J3" s="247"/>
      <c r="K3" s="247"/>
      <c r="L3" s="247"/>
      <c r="M3" s="246">
        <v>2015</v>
      </c>
      <c r="N3" s="248">
        <v>2016</v>
      </c>
      <c r="O3" s="247"/>
      <c r="P3" s="247"/>
      <c r="Q3" s="247"/>
      <c r="R3" s="248">
        <v>2016</v>
      </c>
      <c r="S3" s="248">
        <v>2017</v>
      </c>
      <c r="T3" s="247"/>
      <c r="U3" s="247"/>
      <c r="V3" s="247"/>
      <c r="W3" s="246">
        <v>2017</v>
      </c>
      <c r="X3" s="267">
        <v>2018</v>
      </c>
      <c r="Y3" s="268"/>
      <c r="Z3" s="268"/>
      <c r="AA3" s="269"/>
      <c r="AB3" s="246">
        <v>2018</v>
      </c>
      <c r="AC3" s="267">
        <v>2019</v>
      </c>
      <c r="AD3" s="268"/>
      <c r="AE3" s="268"/>
      <c r="AF3" s="268"/>
      <c r="AG3" s="244"/>
      <c r="AH3" s="267">
        <v>2020</v>
      </c>
      <c r="AI3" s="268"/>
      <c r="AJ3" s="268"/>
      <c r="AK3" s="268"/>
      <c r="AL3" s="244"/>
      <c r="AM3" s="267">
        <v>2021</v>
      </c>
      <c r="AN3" s="268"/>
      <c r="AO3" s="268"/>
      <c r="AP3" s="268"/>
      <c r="AQ3" s="244"/>
      <c r="AR3" s="267">
        <v>2022</v>
      </c>
      <c r="AS3" s="268"/>
      <c r="AT3" s="268"/>
      <c r="AU3" s="269"/>
      <c r="AV3" s="244"/>
      <c r="AW3" s="244"/>
    </row>
    <row r="4" spans="1:51" ht="15" customHeight="1">
      <c r="A4" s="176"/>
      <c r="B4" s="176"/>
      <c r="C4" s="176"/>
      <c r="D4" s="243" t="s">
        <v>155</v>
      </c>
      <c r="E4" s="242" t="s">
        <v>154</v>
      </c>
      <c r="F4" s="242" t="s">
        <v>153</v>
      </c>
      <c r="G4" s="242" t="s">
        <v>152</v>
      </c>
      <c r="H4" s="241" t="s">
        <v>151</v>
      </c>
      <c r="I4" s="243" t="s">
        <v>150</v>
      </c>
      <c r="J4" s="242" t="s">
        <v>149</v>
      </c>
      <c r="K4" s="242" t="s">
        <v>148</v>
      </c>
      <c r="L4" s="242" t="s">
        <v>147</v>
      </c>
      <c r="M4" s="241" t="s">
        <v>146</v>
      </c>
      <c r="N4" s="243" t="s">
        <v>145</v>
      </c>
      <c r="O4" s="242" t="s">
        <v>144</v>
      </c>
      <c r="P4" s="242" t="s">
        <v>143</v>
      </c>
      <c r="Q4" s="242" t="s">
        <v>142</v>
      </c>
      <c r="R4" s="241" t="s">
        <v>141</v>
      </c>
      <c r="S4" s="243" t="s">
        <v>140</v>
      </c>
      <c r="T4" s="242" t="s">
        <v>139</v>
      </c>
      <c r="U4" s="242" t="s">
        <v>138</v>
      </c>
      <c r="V4" s="242" t="s">
        <v>137</v>
      </c>
      <c r="W4" s="241" t="s">
        <v>136</v>
      </c>
      <c r="X4" s="242" t="s">
        <v>135</v>
      </c>
      <c r="Y4" s="242" t="s">
        <v>134</v>
      </c>
      <c r="Z4" s="242" t="s">
        <v>133</v>
      </c>
      <c r="AA4" s="242" t="s">
        <v>132</v>
      </c>
      <c r="AB4" s="241" t="s">
        <v>131</v>
      </c>
      <c r="AC4" s="242" t="s">
        <v>130</v>
      </c>
      <c r="AD4" s="242" t="s">
        <v>129</v>
      </c>
      <c r="AE4" s="242" t="s">
        <v>128</v>
      </c>
      <c r="AF4" s="242" t="s">
        <v>127</v>
      </c>
      <c r="AG4" s="241" t="s">
        <v>126</v>
      </c>
      <c r="AH4" s="242" t="s">
        <v>125</v>
      </c>
      <c r="AI4" s="242" t="s">
        <v>124</v>
      </c>
      <c r="AJ4" s="242" t="s">
        <v>123</v>
      </c>
      <c r="AK4" s="242" t="s">
        <v>122</v>
      </c>
      <c r="AL4" s="241" t="s">
        <v>121</v>
      </c>
      <c r="AM4" s="242" t="s">
        <v>120</v>
      </c>
      <c r="AN4" s="242" t="s">
        <v>119</v>
      </c>
      <c r="AO4" s="242" t="s">
        <v>118</v>
      </c>
      <c r="AP4" s="242" t="s">
        <v>117</v>
      </c>
      <c r="AQ4" s="241" t="s">
        <v>116</v>
      </c>
      <c r="AR4" s="242" t="s">
        <v>115</v>
      </c>
      <c r="AS4" s="242" t="s">
        <v>114</v>
      </c>
      <c r="AT4" s="242" t="s">
        <v>113</v>
      </c>
      <c r="AU4" s="242" t="s">
        <v>112</v>
      </c>
      <c r="AV4" s="241" t="s">
        <v>111</v>
      </c>
      <c r="AW4" s="242" t="s">
        <v>157</v>
      </c>
    </row>
    <row r="5" spans="1:51">
      <c r="A5" s="176"/>
      <c r="B5" s="176"/>
      <c r="C5" s="176"/>
      <c r="D5" s="176"/>
      <c r="E5" s="176"/>
      <c r="F5" s="176"/>
      <c r="G5" s="176"/>
      <c r="H5" s="188"/>
      <c r="I5" s="176"/>
      <c r="J5" s="176"/>
      <c r="K5" s="176"/>
      <c r="L5" s="176"/>
      <c r="M5" s="188"/>
      <c r="N5" s="176"/>
      <c r="O5" s="176"/>
      <c r="P5" s="176"/>
      <c r="Q5" s="176"/>
      <c r="R5" s="188"/>
      <c r="S5" s="176"/>
      <c r="T5" s="176"/>
      <c r="U5" s="176"/>
      <c r="V5" s="176"/>
      <c r="W5" s="188"/>
      <c r="X5" s="176"/>
      <c r="Y5" s="176"/>
      <c r="Z5" s="176"/>
      <c r="AB5" s="188"/>
      <c r="AC5" s="176"/>
      <c r="AD5" s="176"/>
      <c r="AE5" s="176"/>
      <c r="AF5" s="176"/>
      <c r="AG5" s="188"/>
      <c r="AH5" s="176"/>
      <c r="AI5" s="176"/>
      <c r="AJ5" s="176"/>
      <c r="AK5" s="176"/>
      <c r="AL5" s="188"/>
      <c r="AM5" s="176"/>
      <c r="AN5" s="176"/>
      <c r="AO5" s="176"/>
      <c r="AP5" s="176"/>
      <c r="AQ5" s="188"/>
      <c r="AR5" s="176"/>
      <c r="AS5" s="176"/>
      <c r="AT5" s="176"/>
      <c r="AU5" s="176"/>
      <c r="AV5" s="188"/>
      <c r="AW5" s="176"/>
    </row>
    <row r="6" spans="1:51" hidden="1">
      <c r="A6" s="176"/>
      <c r="B6" s="176"/>
      <c r="C6" s="176"/>
      <c r="D6" s="176"/>
      <c r="E6" s="176"/>
      <c r="F6" s="176"/>
      <c r="G6" s="176"/>
      <c r="H6" s="188"/>
      <c r="I6" s="176"/>
      <c r="J6" s="176"/>
      <c r="K6" s="176"/>
      <c r="L6" s="176"/>
      <c r="M6" s="188"/>
      <c r="N6" s="176"/>
      <c r="O6" s="176"/>
      <c r="P6" s="176"/>
      <c r="Q6" s="176"/>
      <c r="R6" s="188"/>
      <c r="S6" s="176"/>
      <c r="T6" s="176"/>
      <c r="U6" s="176"/>
      <c r="V6" s="176"/>
      <c r="W6" s="188"/>
      <c r="X6" s="176"/>
      <c r="Y6" s="176"/>
      <c r="Z6" s="176"/>
      <c r="AB6" s="188"/>
      <c r="AC6" s="176"/>
      <c r="AD6" s="176"/>
      <c r="AE6" s="176"/>
      <c r="AF6" s="176"/>
      <c r="AG6" s="188"/>
      <c r="AH6" s="176"/>
      <c r="AI6" s="176"/>
      <c r="AJ6" s="176"/>
      <c r="AK6" s="176"/>
      <c r="AL6" s="188"/>
      <c r="AM6" s="176"/>
      <c r="AN6" s="176"/>
      <c r="AO6" s="176"/>
      <c r="AP6" s="176"/>
      <c r="AQ6" s="188"/>
      <c r="AR6" s="176"/>
      <c r="AS6" s="176"/>
      <c r="AT6" s="176"/>
      <c r="AU6" s="176"/>
      <c r="AV6" s="188"/>
      <c r="AW6" s="176"/>
    </row>
    <row r="7" spans="1:51">
      <c r="A7" s="216" t="s">
        <v>110</v>
      </c>
      <c r="B7" s="215"/>
      <c r="C7" s="215"/>
      <c r="D7" s="213"/>
      <c r="E7" s="213"/>
      <c r="F7" s="213"/>
      <c r="G7" s="214"/>
      <c r="H7" s="212"/>
      <c r="I7" s="213"/>
      <c r="J7" s="213"/>
      <c r="K7" s="213"/>
      <c r="L7" s="214"/>
      <c r="M7" s="212"/>
      <c r="N7" s="213"/>
      <c r="O7" s="213"/>
      <c r="P7" s="213"/>
      <c r="Q7" s="214"/>
      <c r="R7" s="212"/>
      <c r="S7" s="213"/>
      <c r="T7" s="213"/>
      <c r="U7" s="213"/>
      <c r="V7" s="213"/>
      <c r="W7" s="212"/>
      <c r="X7" s="213"/>
      <c r="Y7" s="213"/>
      <c r="Z7" s="213"/>
      <c r="AA7" s="213"/>
      <c r="AB7" s="212"/>
      <c r="AC7" s="213"/>
      <c r="AD7" s="213"/>
      <c r="AE7" s="213"/>
      <c r="AF7" s="213"/>
      <c r="AG7" s="212"/>
      <c r="AH7" s="213"/>
      <c r="AI7" s="213"/>
      <c r="AJ7" s="213"/>
      <c r="AK7" s="213"/>
      <c r="AL7" s="212"/>
      <c r="AM7" s="213"/>
      <c r="AN7" s="213"/>
      <c r="AO7" s="213"/>
      <c r="AP7" s="213"/>
      <c r="AQ7" s="212"/>
      <c r="AR7" s="213"/>
      <c r="AS7" s="213"/>
      <c r="AT7" s="213"/>
      <c r="AU7" s="213"/>
      <c r="AV7" s="212"/>
      <c r="AW7" s="213"/>
    </row>
    <row r="8" spans="1:51" ht="15" customHeight="1">
      <c r="A8" s="176"/>
      <c r="B8" s="176"/>
      <c r="C8" s="176"/>
      <c r="D8" s="176"/>
      <c r="E8" s="176"/>
      <c r="F8" s="176"/>
      <c r="G8" s="176"/>
      <c r="H8" s="188"/>
      <c r="I8" s="176"/>
      <c r="J8" s="176"/>
      <c r="K8" s="176"/>
      <c r="L8" s="176"/>
      <c r="M8" s="188"/>
      <c r="N8" s="176"/>
      <c r="O8" s="176"/>
      <c r="P8" s="176"/>
      <c r="Q8" s="176"/>
      <c r="R8" s="188"/>
      <c r="S8" s="176"/>
      <c r="T8" s="176"/>
      <c r="U8" s="176"/>
      <c r="V8" s="176"/>
      <c r="W8" s="188"/>
      <c r="X8" s="176"/>
      <c r="Y8" s="176"/>
      <c r="Z8" s="176"/>
      <c r="AA8" s="176"/>
      <c r="AB8" s="188"/>
      <c r="AC8" s="176"/>
      <c r="AD8" s="176"/>
      <c r="AE8" s="176"/>
      <c r="AF8" s="176"/>
      <c r="AG8" s="188"/>
      <c r="AH8" s="176"/>
      <c r="AI8" s="176"/>
      <c r="AJ8" s="176"/>
      <c r="AK8" s="176"/>
      <c r="AL8" s="188"/>
      <c r="AM8" s="176"/>
      <c r="AN8" s="176"/>
      <c r="AO8" s="176"/>
      <c r="AP8" s="176"/>
      <c r="AQ8" s="188"/>
      <c r="AR8" s="176"/>
      <c r="AS8" s="176"/>
      <c r="AT8" s="176"/>
      <c r="AU8" s="176"/>
      <c r="AV8" s="188"/>
      <c r="AW8" s="176"/>
    </row>
    <row r="9" spans="1:51" s="176" customFormat="1" ht="15" customHeight="1">
      <c r="B9" s="240" t="s">
        <v>99</v>
      </c>
      <c r="C9" s="240"/>
      <c r="D9" s="238">
        <v>47.381798499999995</v>
      </c>
      <c r="E9" s="238">
        <v>92.815063999999992</v>
      </c>
      <c r="F9" s="238">
        <v>60.644825499999996</v>
      </c>
      <c r="G9" s="239">
        <v>92.714520970000009</v>
      </c>
      <c r="H9" s="236">
        <v>293.55620897</v>
      </c>
      <c r="I9" s="238">
        <v>59.108316999999992</v>
      </c>
      <c r="J9" s="238">
        <v>133.66664874999998</v>
      </c>
      <c r="K9" s="238">
        <v>60.658470000000001</v>
      </c>
      <c r="L9" s="239">
        <v>133.13856184000005</v>
      </c>
      <c r="M9" s="236">
        <v>386.57199759000002</v>
      </c>
      <c r="N9" s="238">
        <v>110.72234737999995</v>
      </c>
      <c r="O9" s="238">
        <v>88.756246539999964</v>
      </c>
      <c r="P9" s="238">
        <v>68.07494994000001</v>
      </c>
      <c r="Q9" s="239">
        <v>100.97170775999993</v>
      </c>
      <c r="R9" s="236">
        <v>368.52525161999989</v>
      </c>
      <c r="S9" s="238">
        <v>74.849999999999994</v>
      </c>
      <c r="T9" s="237">
        <v>85.9</v>
      </c>
      <c r="U9" s="237">
        <v>80.099999999999994</v>
      </c>
      <c r="V9" s="237">
        <v>116.9</v>
      </c>
      <c r="W9" s="236">
        <v>357.75</v>
      </c>
      <c r="X9" s="237">
        <v>86.2</v>
      </c>
      <c r="Y9" s="237">
        <v>131.19999999999999</v>
      </c>
      <c r="Z9" s="237">
        <v>62</v>
      </c>
      <c r="AA9" s="237">
        <v>82.1</v>
      </c>
      <c r="AB9" s="236">
        <v>361.5</v>
      </c>
      <c r="AC9" s="237">
        <v>71.8</v>
      </c>
      <c r="AD9" s="237">
        <v>123.31236152</v>
      </c>
      <c r="AE9" s="237">
        <v>76.5</v>
      </c>
      <c r="AF9" s="237">
        <v>91.5</v>
      </c>
      <c r="AG9" s="236">
        <v>363.11236151999998</v>
      </c>
      <c r="AH9" s="237">
        <v>38.978852020000005</v>
      </c>
      <c r="AI9" s="237">
        <v>5.5857830000000004E-2</v>
      </c>
      <c r="AJ9" s="237">
        <v>6.1845568499999999</v>
      </c>
      <c r="AK9" s="237">
        <v>4.8032475099999994</v>
      </c>
      <c r="AL9" s="236">
        <v>50.022514210000004</v>
      </c>
      <c r="AM9" s="237">
        <v>5</v>
      </c>
      <c r="AN9" s="237">
        <v>31.5</v>
      </c>
      <c r="AO9" s="237">
        <v>45.8</v>
      </c>
      <c r="AP9" s="237">
        <v>116.451184</v>
      </c>
      <c r="AQ9" s="236">
        <v>198.75118399999999</v>
      </c>
      <c r="AR9" s="237">
        <v>63.070712919999998</v>
      </c>
      <c r="AS9" s="237">
        <v>122</v>
      </c>
      <c r="AT9" s="237">
        <v>69.7</v>
      </c>
      <c r="AU9" s="237">
        <v>102.46</v>
      </c>
      <c r="AV9" s="236">
        <v>357.23071291999997</v>
      </c>
      <c r="AW9" s="237">
        <v>79.055373799999998</v>
      </c>
    </row>
    <row r="10" spans="1:51" s="176" customFormat="1" ht="15" customHeight="1">
      <c r="B10" s="240" t="s">
        <v>98</v>
      </c>
      <c r="C10" s="240"/>
      <c r="D10" s="238">
        <v>40.549720848382037</v>
      </c>
      <c r="E10" s="238">
        <v>56.713633566908044</v>
      </c>
      <c r="F10" s="238">
        <v>48.385646477806134</v>
      </c>
      <c r="G10" s="239">
        <v>57.456429506054647</v>
      </c>
      <c r="H10" s="236">
        <v>203.11363677499301</v>
      </c>
      <c r="I10" s="238">
        <v>62.895538913609023</v>
      </c>
      <c r="J10" s="238">
        <v>112.21620207001804</v>
      </c>
      <c r="K10" s="238">
        <v>70.402543663673143</v>
      </c>
      <c r="L10" s="239">
        <v>67.003249289999971</v>
      </c>
      <c r="M10" s="236">
        <v>312.51753393730019</v>
      </c>
      <c r="N10" s="238">
        <v>83.395252580000005</v>
      </c>
      <c r="O10" s="238">
        <v>97.071781850000022</v>
      </c>
      <c r="P10" s="238">
        <v>55.196149449999993</v>
      </c>
      <c r="Q10" s="239">
        <v>60.006356629999949</v>
      </c>
      <c r="R10" s="236">
        <v>295.66954050999999</v>
      </c>
      <c r="S10" s="238">
        <v>70.150000000000006</v>
      </c>
      <c r="T10" s="238">
        <v>97.2</v>
      </c>
      <c r="U10" s="238">
        <v>60.1</v>
      </c>
      <c r="V10" s="238">
        <v>63.3</v>
      </c>
      <c r="W10" s="236">
        <v>290.75</v>
      </c>
      <c r="X10" s="238">
        <v>88.6</v>
      </c>
      <c r="Y10" s="238">
        <v>101</v>
      </c>
      <c r="Z10" s="238">
        <v>77.8</v>
      </c>
      <c r="AA10" s="238">
        <v>69.2</v>
      </c>
      <c r="AB10" s="236">
        <v>336.59999999999997</v>
      </c>
      <c r="AC10" s="238">
        <v>105.8</v>
      </c>
      <c r="AD10" s="238">
        <v>130.13263249999997</v>
      </c>
      <c r="AE10" s="238">
        <v>76.400000000000006</v>
      </c>
      <c r="AF10" s="238">
        <v>53.5</v>
      </c>
      <c r="AG10" s="236">
        <v>365.83263249999993</v>
      </c>
      <c r="AH10" s="238">
        <v>6.8916309500000006</v>
      </c>
      <c r="AI10" s="238">
        <v>0.50185086000000001</v>
      </c>
      <c r="AJ10" s="238">
        <v>40.423505349999999</v>
      </c>
      <c r="AK10" s="237">
        <v>51.431862850000002</v>
      </c>
      <c r="AL10" s="236">
        <v>99.248850009999998</v>
      </c>
      <c r="AM10" s="238">
        <v>84.1</v>
      </c>
      <c r="AN10" s="238">
        <v>48.7</v>
      </c>
      <c r="AO10" s="238">
        <v>41.398308929999999</v>
      </c>
      <c r="AP10" s="237">
        <v>65.238066000000003</v>
      </c>
      <c r="AQ10" s="236">
        <v>239.43637493</v>
      </c>
      <c r="AR10" s="238">
        <v>49.89260676</v>
      </c>
      <c r="AS10" s="238">
        <v>26.5</v>
      </c>
      <c r="AT10" s="238">
        <v>38.9</v>
      </c>
      <c r="AU10" s="237">
        <v>47.34</v>
      </c>
      <c r="AV10" s="236">
        <v>162.63260676000002</v>
      </c>
      <c r="AW10" s="238">
        <v>98.200432810000009</v>
      </c>
    </row>
    <row r="11" spans="1:51" s="176" customFormat="1" ht="15" customHeight="1">
      <c r="B11" s="181" t="s">
        <v>97</v>
      </c>
      <c r="C11" s="240"/>
      <c r="D11" s="238">
        <v>50.539779151617964</v>
      </c>
      <c r="E11" s="238">
        <v>66.495566527043337</v>
      </c>
      <c r="F11" s="238">
        <v>60.014234457527536</v>
      </c>
      <c r="G11" s="239">
        <v>76.742536536448938</v>
      </c>
      <c r="H11" s="236">
        <v>253.5060788168087</v>
      </c>
      <c r="I11" s="238">
        <v>43.614030016667094</v>
      </c>
      <c r="J11" s="238">
        <v>97.119517671303143</v>
      </c>
      <c r="K11" s="238">
        <v>58.773476223064471</v>
      </c>
      <c r="L11" s="239">
        <v>88.22063734999999</v>
      </c>
      <c r="M11" s="236">
        <v>287.72766126103465</v>
      </c>
      <c r="N11" s="238">
        <v>77.890559489999987</v>
      </c>
      <c r="O11" s="238">
        <v>75.018169749999998</v>
      </c>
      <c r="P11" s="238">
        <v>63.067824409999986</v>
      </c>
      <c r="Q11" s="239">
        <v>85.536694399999973</v>
      </c>
      <c r="R11" s="236">
        <v>301.51324804999996</v>
      </c>
      <c r="S11" s="238">
        <v>67.2</v>
      </c>
      <c r="T11" s="238">
        <v>83.8</v>
      </c>
      <c r="U11" s="238">
        <v>79.099999999999994</v>
      </c>
      <c r="V11" s="238">
        <v>97.9</v>
      </c>
      <c r="W11" s="236">
        <v>328</v>
      </c>
      <c r="X11" s="238">
        <v>71.400000000000006</v>
      </c>
      <c r="Y11" s="238">
        <v>110.4</v>
      </c>
      <c r="Z11" s="238">
        <v>66.7</v>
      </c>
      <c r="AA11" s="238">
        <v>85.4</v>
      </c>
      <c r="AB11" s="236">
        <v>334</v>
      </c>
      <c r="AC11" s="238">
        <v>78.7</v>
      </c>
      <c r="AD11" s="238">
        <v>111.48461230000001</v>
      </c>
      <c r="AE11" s="238">
        <v>93.2</v>
      </c>
      <c r="AF11" s="238">
        <v>96.195629620000275</v>
      </c>
      <c r="AG11" s="236">
        <v>379.58024192000028</v>
      </c>
      <c r="AH11" s="238">
        <v>49.355537130000002</v>
      </c>
      <c r="AI11" s="238">
        <v>2.1002291800000004</v>
      </c>
      <c r="AJ11" s="238">
        <v>23.749455489999999</v>
      </c>
      <c r="AK11" s="237">
        <v>34.743682700000001</v>
      </c>
      <c r="AL11" s="236">
        <v>109.9489045</v>
      </c>
      <c r="AM11" s="238">
        <v>21.1</v>
      </c>
      <c r="AN11" s="238">
        <v>28.4</v>
      </c>
      <c r="AO11" s="238">
        <v>54.7</v>
      </c>
      <c r="AP11" s="237">
        <v>95.845065000000005</v>
      </c>
      <c r="AQ11" s="236">
        <v>200.04506500000002</v>
      </c>
      <c r="AR11" s="238">
        <v>60.219486880000005</v>
      </c>
      <c r="AS11" s="238">
        <v>99.4</v>
      </c>
      <c r="AT11" s="238">
        <v>68.5</v>
      </c>
      <c r="AU11" s="237">
        <v>101.74528058</v>
      </c>
      <c r="AV11" s="236">
        <v>329.86476746</v>
      </c>
      <c r="AW11" s="238">
        <v>96.132193389999983</v>
      </c>
    </row>
    <row r="12" spans="1:51" s="176" customFormat="1" ht="15" customHeight="1">
      <c r="B12" s="235" t="s">
        <v>96</v>
      </c>
      <c r="C12" s="234"/>
      <c r="D12" s="233">
        <v>138.47129849999999</v>
      </c>
      <c r="E12" s="233">
        <v>216.02426409395136</v>
      </c>
      <c r="F12" s="233">
        <v>169.04470643533367</v>
      </c>
      <c r="G12" s="233">
        <v>226.91348701250359</v>
      </c>
      <c r="H12" s="232">
        <v>750.17592456180171</v>
      </c>
      <c r="I12" s="233">
        <v>165.61788593027612</v>
      </c>
      <c r="J12" s="233">
        <v>343.00236849132114</v>
      </c>
      <c r="K12" s="233">
        <v>189.83448988673763</v>
      </c>
      <c r="L12" s="233">
        <v>288.36244848000001</v>
      </c>
      <c r="M12" s="232">
        <v>986.81719278833486</v>
      </c>
      <c r="N12" s="233">
        <v>272.00815944999994</v>
      </c>
      <c r="O12" s="233">
        <v>260.84619813999996</v>
      </c>
      <c r="P12" s="233">
        <v>186.33892379999998</v>
      </c>
      <c r="Q12" s="233">
        <v>246.51475878999986</v>
      </c>
      <c r="R12" s="232">
        <v>965.7080401799999</v>
      </c>
      <c r="S12" s="233">
        <v>212.2</v>
      </c>
      <c r="T12" s="233">
        <f>SUM(T9:T11)</f>
        <v>266.90000000000003</v>
      </c>
      <c r="U12" s="233">
        <f>SUM(U9:U11)</f>
        <v>219.29999999999998</v>
      </c>
      <c r="V12" s="233">
        <f>SUM(V9:V11)</f>
        <v>278.10000000000002</v>
      </c>
      <c r="W12" s="232">
        <v>976.5</v>
      </c>
      <c r="X12" s="233">
        <f t="shared" ref="X12:AF12" si="0">SUM(X9:X11)</f>
        <v>246.20000000000002</v>
      </c>
      <c r="Y12" s="233">
        <f t="shared" si="0"/>
        <v>342.6</v>
      </c>
      <c r="Z12" s="233">
        <f t="shared" si="0"/>
        <v>206.5</v>
      </c>
      <c r="AA12" s="233">
        <f t="shared" si="0"/>
        <v>236.70000000000002</v>
      </c>
      <c r="AB12" s="232">
        <f t="shared" si="0"/>
        <v>1032.0999999999999</v>
      </c>
      <c r="AC12" s="233">
        <f t="shared" si="0"/>
        <v>256.3</v>
      </c>
      <c r="AD12" s="233">
        <f t="shared" si="0"/>
        <v>364.92960631999995</v>
      </c>
      <c r="AE12" s="233">
        <f t="shared" si="0"/>
        <v>246.10000000000002</v>
      </c>
      <c r="AF12" s="233">
        <f t="shared" si="0"/>
        <v>241.19562962000026</v>
      </c>
      <c r="AG12" s="232">
        <f>SUM(AC12:AF12)</f>
        <v>1108.5252359400001</v>
      </c>
      <c r="AH12" s="233">
        <f>SUM(AH9:AH11)</f>
        <v>95.2260201</v>
      </c>
      <c r="AI12" s="233">
        <f>SUM(AI9:AI11)</f>
        <v>2.6579378700000005</v>
      </c>
      <c r="AJ12" s="233">
        <f>SUM(AJ9:AJ11)</f>
        <v>70.357517689999995</v>
      </c>
      <c r="AK12" s="233">
        <f>SUM(AK9:AK11)</f>
        <v>90.978793060000001</v>
      </c>
      <c r="AL12" s="232">
        <f>SUM(AH12:AK12)</f>
        <v>259.22026871999998</v>
      </c>
      <c r="AM12" s="233">
        <f>SUM(AM9:AM11)</f>
        <v>110.19999999999999</v>
      </c>
      <c r="AN12" s="233">
        <f>SUM(AN9:AN11)</f>
        <v>108.6</v>
      </c>
      <c r="AO12" s="233">
        <f>SUM(AO9:AO11)</f>
        <v>141.89830892999998</v>
      </c>
      <c r="AP12" s="233">
        <f>SUM(AP9:AP11)</f>
        <v>277.53431499999999</v>
      </c>
      <c r="AQ12" s="232">
        <f>SUM(AM12:AP12)</f>
        <v>638.23262392999993</v>
      </c>
      <c r="AR12" s="233">
        <f>SUM(AR9:AR11)</f>
        <v>173.18280656000002</v>
      </c>
      <c r="AS12" s="233">
        <f>SUM(AS9:AS11)</f>
        <v>247.9</v>
      </c>
      <c r="AT12" s="233">
        <f>SUM(AT9:AT11)</f>
        <v>177.1</v>
      </c>
      <c r="AU12" s="233">
        <f>SUM(AU9:AU11)</f>
        <v>251.54528058</v>
      </c>
      <c r="AV12" s="232">
        <f>SUM(AR12:AU12)</f>
        <v>849.72808714000007</v>
      </c>
      <c r="AW12" s="233">
        <f>SUM(AW9:AW11)</f>
        <v>273.38799999999998</v>
      </c>
      <c r="AX12" s="270"/>
      <c r="AY12" s="270"/>
    </row>
    <row r="13" spans="1:51" s="176" customFormat="1" ht="3" customHeight="1">
      <c r="B13" s="231"/>
      <c r="C13" s="231"/>
      <c r="D13" s="230"/>
      <c r="E13" s="230"/>
      <c r="F13" s="230"/>
      <c r="G13" s="230"/>
      <c r="H13" s="229"/>
      <c r="I13" s="230"/>
      <c r="J13" s="230"/>
      <c r="K13" s="230"/>
      <c r="L13" s="230"/>
      <c r="M13" s="229"/>
      <c r="N13" s="230"/>
      <c r="O13" s="230"/>
      <c r="P13" s="230"/>
      <c r="Q13" s="230"/>
      <c r="R13" s="229"/>
      <c r="S13" s="230"/>
      <c r="T13" s="230"/>
      <c r="U13" s="230"/>
      <c r="V13" s="230"/>
      <c r="W13" s="229"/>
      <c r="X13" s="230"/>
      <c r="Y13" s="230"/>
      <c r="Z13" s="230"/>
      <c r="AA13" s="230"/>
      <c r="AB13" s="229"/>
      <c r="AC13" s="230"/>
      <c r="AD13" s="230"/>
      <c r="AE13" s="230"/>
      <c r="AF13" s="230"/>
      <c r="AG13" s="229"/>
      <c r="AH13" s="230"/>
      <c r="AI13" s="230"/>
      <c r="AJ13" s="230"/>
      <c r="AK13" s="230"/>
      <c r="AL13" s="229"/>
      <c r="AM13" s="230"/>
      <c r="AN13" s="230"/>
      <c r="AO13" s="230"/>
      <c r="AP13" s="230"/>
      <c r="AQ13" s="229"/>
      <c r="AR13" s="230"/>
      <c r="AS13" s="230"/>
      <c r="AT13" s="230"/>
      <c r="AU13" s="230"/>
      <c r="AV13" s="229"/>
      <c r="AW13" s="230"/>
    </row>
    <row r="14" spans="1:51" s="176" customFormat="1" ht="12.5">
      <c r="H14" s="228"/>
      <c r="M14" s="228"/>
      <c r="R14" s="228"/>
      <c r="W14" s="228"/>
      <c r="AB14" s="228"/>
      <c r="AG14" s="228"/>
      <c r="AL14" s="228"/>
      <c r="AQ14" s="228"/>
      <c r="AV14" s="228"/>
    </row>
    <row r="15" spans="1:51" s="176" customFormat="1">
      <c r="A15" s="216" t="s">
        <v>109</v>
      </c>
      <c r="B15" s="215"/>
      <c r="C15" s="215"/>
      <c r="D15" s="213"/>
      <c r="E15" s="213"/>
      <c r="F15" s="213"/>
      <c r="G15" s="214"/>
      <c r="H15" s="212"/>
      <c r="I15" s="213"/>
      <c r="J15" s="213"/>
      <c r="K15" s="213"/>
      <c r="L15" s="214"/>
      <c r="M15" s="212"/>
      <c r="N15" s="213"/>
      <c r="O15" s="213"/>
      <c r="P15" s="213"/>
      <c r="Q15" s="214"/>
      <c r="R15" s="212"/>
      <c r="S15" s="213"/>
      <c r="T15" s="213"/>
      <c r="U15" s="213"/>
      <c r="V15" s="213"/>
      <c r="W15" s="212"/>
      <c r="X15" s="213"/>
      <c r="Y15" s="213"/>
      <c r="Z15" s="213"/>
      <c r="AA15" s="213"/>
      <c r="AB15" s="212"/>
      <c r="AC15" s="213"/>
      <c r="AD15" s="213"/>
      <c r="AE15" s="213"/>
      <c r="AF15" s="213"/>
      <c r="AG15" s="212"/>
      <c r="AH15" s="213"/>
      <c r="AI15" s="213"/>
      <c r="AJ15" s="213"/>
      <c r="AK15" s="213"/>
      <c r="AL15" s="212"/>
      <c r="AM15" s="213"/>
      <c r="AN15" s="213"/>
      <c r="AO15" s="213"/>
      <c r="AP15" s="213"/>
      <c r="AQ15" s="212"/>
      <c r="AR15" s="213"/>
      <c r="AS15" s="213"/>
      <c r="AT15" s="213"/>
      <c r="AU15" s="213"/>
      <c r="AV15" s="212"/>
      <c r="AW15" s="213"/>
    </row>
    <row r="16" spans="1:51" s="176" customFormat="1" ht="15" customHeight="1">
      <c r="A16" s="201"/>
      <c r="B16" s="204"/>
      <c r="H16" s="188"/>
      <c r="M16" s="188"/>
      <c r="R16" s="188"/>
      <c r="W16" s="188"/>
      <c r="AB16" s="188"/>
      <c r="AG16" s="188"/>
      <c r="AL16" s="188"/>
      <c r="AQ16" s="188"/>
      <c r="AV16" s="188"/>
    </row>
    <row r="17" spans="1:49" s="176" customFormat="1" ht="15" customHeight="1">
      <c r="B17" s="227" t="s">
        <v>108</v>
      </c>
      <c r="C17" s="227"/>
      <c r="D17" s="60">
        <v>131.19999999999999</v>
      </c>
      <c r="E17" s="60">
        <v>255.79729319482723</v>
      </c>
      <c r="F17" s="60">
        <v>166.63684765082431</v>
      </c>
      <c r="G17" s="60">
        <v>248.36898142969449</v>
      </c>
      <c r="H17" s="226">
        <v>803.88556328464131</v>
      </c>
      <c r="I17" s="60">
        <v>157.39350927542233</v>
      </c>
      <c r="J17" s="60">
        <v>359.83980819010151</v>
      </c>
      <c r="K17" s="60">
        <v>161.43772390650315</v>
      </c>
      <c r="L17" s="60">
        <v>348.99699943812863</v>
      </c>
      <c r="M17" s="226">
        <v>1031.4660567406945</v>
      </c>
      <c r="N17" s="60">
        <v>280.67673997381462</v>
      </c>
      <c r="O17" s="60">
        <v>225.86181306319904</v>
      </c>
      <c r="P17" s="60">
        <v>174.220969024146</v>
      </c>
      <c r="Q17" s="60">
        <v>255.42074607275413</v>
      </c>
      <c r="R17" s="226">
        <v>934.93035322977107</v>
      </c>
      <c r="S17" s="60">
        <v>186.9</v>
      </c>
      <c r="T17" s="60">
        <v>216.3</v>
      </c>
      <c r="U17" s="60">
        <v>197.9</v>
      </c>
      <c r="V17" s="60">
        <v>286.10000000000002</v>
      </c>
      <c r="W17" s="226">
        <v>883.4</v>
      </c>
      <c r="X17" s="60">
        <v>208.1</v>
      </c>
      <c r="Y17" s="60">
        <v>316.5</v>
      </c>
      <c r="Z17" s="60">
        <v>149.5</v>
      </c>
      <c r="AA17" s="60">
        <v>197.6</v>
      </c>
      <c r="AB17" s="226">
        <v>861.8</v>
      </c>
      <c r="AC17" s="60">
        <v>173.3</v>
      </c>
      <c r="AD17" s="60">
        <v>297.017341419199</v>
      </c>
      <c r="AE17" s="60">
        <v>185.3</v>
      </c>
      <c r="AF17" s="60">
        <v>218.57736747345183</v>
      </c>
      <c r="AG17" s="226">
        <v>873.17828253173457</v>
      </c>
      <c r="AH17" s="60">
        <v>93.7</v>
      </c>
      <c r="AI17" s="225">
        <v>3.2367638291605307</v>
      </c>
      <c r="AJ17" s="225">
        <v>23.839320229564365</v>
      </c>
      <c r="AK17" s="225">
        <v>20.092230899575377</v>
      </c>
      <c r="AL17" s="226">
        <v>140.70131519352051</v>
      </c>
      <c r="AM17" s="225">
        <v>21.162609040488817</v>
      </c>
      <c r="AN17" s="225">
        <v>90.908576424386666</v>
      </c>
      <c r="AO17" s="225">
        <v>115.65690972635585</v>
      </c>
      <c r="AP17" s="225">
        <v>286.36564476876919</v>
      </c>
      <c r="AQ17" s="224">
        <v>514.09373996000056</v>
      </c>
      <c r="AR17" s="225">
        <v>158.65674016073734</v>
      </c>
      <c r="AS17" s="225">
        <v>298.06665701767258</v>
      </c>
      <c r="AT17" s="225">
        <v>172.52475247524754</v>
      </c>
      <c r="AU17" s="225">
        <v>251.8</v>
      </c>
      <c r="AV17" s="224">
        <v>878.2</v>
      </c>
      <c r="AW17" s="225">
        <v>195.5</v>
      </c>
    </row>
    <row r="18" spans="1:49" s="176" customFormat="1" ht="15" customHeight="1">
      <c r="B18" s="227" t="s">
        <v>107</v>
      </c>
      <c r="C18" s="227"/>
      <c r="D18" s="60">
        <v>268.95680421212933</v>
      </c>
      <c r="E18" s="60">
        <v>353.77986390105787</v>
      </c>
      <c r="F18" s="60">
        <v>287.16453593428281</v>
      </c>
      <c r="G18" s="60">
        <v>307.20006477346601</v>
      </c>
      <c r="H18" s="226">
        <v>1223.2732847598784</v>
      </c>
      <c r="I18" s="60">
        <v>295.4074993333063</v>
      </c>
      <c r="J18" s="60">
        <v>511.65820164203035</v>
      </c>
      <c r="K18" s="60">
        <v>300.90750369607099</v>
      </c>
      <c r="L18" s="60">
        <v>258.08243394096712</v>
      </c>
      <c r="M18" s="226">
        <v>1344.5288824146025</v>
      </c>
      <c r="N18" s="60">
        <v>289.98731313641571</v>
      </c>
      <c r="O18" s="60">
        <v>325.30039213220408</v>
      </c>
      <c r="P18" s="60">
        <v>170.9204223964995</v>
      </c>
      <c r="Q18" s="60">
        <v>168.43889580350867</v>
      </c>
      <c r="R18" s="226">
        <v>932.26459287995965</v>
      </c>
      <c r="S18" s="60">
        <v>174.8</v>
      </c>
      <c r="T18" s="60">
        <v>235.1</v>
      </c>
      <c r="U18" s="60">
        <v>134.1</v>
      </c>
      <c r="V18" s="60">
        <v>131.1</v>
      </c>
      <c r="W18" s="226">
        <v>666.1</v>
      </c>
      <c r="X18" s="60">
        <v>173.2</v>
      </c>
      <c r="Y18" s="60">
        <v>199</v>
      </c>
      <c r="Z18" s="60">
        <v>141.69999999999999</v>
      </c>
      <c r="AA18" s="60">
        <v>120.4</v>
      </c>
      <c r="AB18" s="226">
        <v>617.9</v>
      </c>
      <c r="AC18" s="60">
        <v>171.8</v>
      </c>
      <c r="AD18" s="60">
        <v>208.4986886612904</v>
      </c>
      <c r="AE18" s="60">
        <v>120</v>
      </c>
      <c r="AF18" s="60">
        <v>79.332348278931761</v>
      </c>
      <c r="AG18" s="226">
        <v>566.714790702958</v>
      </c>
      <c r="AH18" s="60">
        <v>10.3</v>
      </c>
      <c r="AI18" s="225">
        <v>35.368741999999997</v>
      </c>
      <c r="AJ18" s="225">
        <v>60.718632527841471</v>
      </c>
      <c r="AK18" s="225">
        <v>73.83429142980296</v>
      </c>
      <c r="AL18" s="226">
        <v>231.67506685409413</v>
      </c>
      <c r="AM18" s="225">
        <v>118.04009129823859</v>
      </c>
      <c r="AN18" s="225">
        <v>67.886028348320039</v>
      </c>
      <c r="AO18" s="225">
        <v>57.764411655854872</v>
      </c>
      <c r="AP18" s="225">
        <v>88.387360515619463</v>
      </c>
      <c r="AQ18" s="224">
        <v>332.07789181803298</v>
      </c>
      <c r="AR18" s="225">
        <v>66.601551141244741</v>
      </c>
      <c r="AS18" s="225">
        <v>38.766689350377398</v>
      </c>
      <c r="AT18" s="225">
        <v>52.731379289166981</v>
      </c>
      <c r="AU18" s="225">
        <v>62.7</v>
      </c>
      <c r="AV18" s="224">
        <v>220.9</v>
      </c>
      <c r="AW18" s="225">
        <v>129.4</v>
      </c>
    </row>
    <row r="19" spans="1:49" s="176" customFormat="1" ht="15" customHeight="1">
      <c r="B19" s="181" t="s">
        <v>97</v>
      </c>
      <c r="C19" s="227"/>
      <c r="D19" s="60">
        <v>264.20601175340744</v>
      </c>
      <c r="E19" s="60">
        <v>336.88322870286959</v>
      </c>
      <c r="F19" s="60">
        <v>286.74237822298676</v>
      </c>
      <c r="G19" s="60">
        <v>354.78961614840716</v>
      </c>
      <c r="H19" s="226">
        <v>1243.578727093718</v>
      </c>
      <c r="I19" s="60">
        <v>191.4671485049528</v>
      </c>
      <c r="J19" s="60">
        <v>410.68197528292689</v>
      </c>
      <c r="K19" s="60">
        <v>234.01539913970097</v>
      </c>
      <c r="L19" s="60">
        <v>334.22412436995546</v>
      </c>
      <c r="M19" s="226">
        <v>1166.8480759827842</v>
      </c>
      <c r="N19" s="60">
        <v>283.88500935557505</v>
      </c>
      <c r="O19" s="60">
        <v>266.74950950492342</v>
      </c>
      <c r="P19" s="60">
        <v>213.82074903154475</v>
      </c>
      <c r="Q19" s="60">
        <v>280.53815852554266</v>
      </c>
      <c r="R19" s="226">
        <v>1037.2261321368662</v>
      </c>
      <c r="S19" s="60">
        <v>210.7</v>
      </c>
      <c r="T19" s="60">
        <v>267.89999999999998</v>
      </c>
      <c r="U19" s="60">
        <v>220.4</v>
      </c>
      <c r="V19" s="60">
        <v>290.2</v>
      </c>
      <c r="W19" s="226">
        <v>1014.7</v>
      </c>
      <c r="X19" s="60">
        <v>208.4</v>
      </c>
      <c r="Y19" s="60">
        <v>309.7</v>
      </c>
      <c r="Z19" s="60">
        <v>186.3</v>
      </c>
      <c r="AA19" s="60">
        <v>238.6</v>
      </c>
      <c r="AB19" s="226">
        <v>926.4</v>
      </c>
      <c r="AC19" s="60">
        <v>204.6</v>
      </c>
      <c r="AD19" s="60">
        <v>287.42943253206238</v>
      </c>
      <c r="AE19" s="60">
        <v>234.4</v>
      </c>
      <c r="AF19" s="60">
        <v>230.51822624641736</v>
      </c>
      <c r="AG19" s="226">
        <v>950.33264609548598</v>
      </c>
      <c r="AH19" s="60">
        <v>118.6</v>
      </c>
      <c r="AI19" s="225">
        <v>25.818774901695882</v>
      </c>
      <c r="AJ19" s="225">
        <v>85.700650216778527</v>
      </c>
      <c r="AK19" s="225">
        <v>119.18814033467376</v>
      </c>
      <c r="AL19" s="226">
        <v>349.81023019815177</v>
      </c>
      <c r="AM19" s="225">
        <v>91.630061990405963</v>
      </c>
      <c r="AN19" s="225">
        <v>96.807776832459055</v>
      </c>
      <c r="AO19" s="225">
        <v>148.5351602991152</v>
      </c>
      <c r="AP19" s="225">
        <v>236.40218007161047</v>
      </c>
      <c r="AQ19" s="224">
        <v>573.37517919359072</v>
      </c>
      <c r="AR19" s="225">
        <v>148.79206750835311</v>
      </c>
      <c r="AS19" s="225">
        <v>264.90379134045429</v>
      </c>
      <c r="AT19" s="225">
        <v>177.77824494740017</v>
      </c>
      <c r="AU19" s="225">
        <v>262.8</v>
      </c>
      <c r="AV19" s="224">
        <v>854.4</v>
      </c>
      <c r="AW19" s="225">
        <v>245.8</v>
      </c>
    </row>
    <row r="20" spans="1:49" s="176" customFormat="1" ht="15" customHeight="1">
      <c r="B20" s="223" t="s">
        <v>106</v>
      </c>
      <c r="C20" s="222"/>
      <c r="D20" s="61">
        <v>196.9165951031714</v>
      </c>
      <c r="E20" s="61">
        <v>299.80948363631563</v>
      </c>
      <c r="F20" s="61">
        <v>227.90743715447152</v>
      </c>
      <c r="G20" s="61">
        <v>292.17691819664566</v>
      </c>
      <c r="H20" s="221">
        <v>1020.5575546030341</v>
      </c>
      <c r="I20" s="61">
        <v>202.90231321941755</v>
      </c>
      <c r="J20" s="61">
        <v>414.62275385170534</v>
      </c>
      <c r="K20" s="61">
        <v>220.51759579767241</v>
      </c>
      <c r="L20" s="61">
        <v>318.6095796622871</v>
      </c>
      <c r="M20" s="221">
        <v>1155.7584304119591</v>
      </c>
      <c r="N20" s="61">
        <v>284.39660037168522</v>
      </c>
      <c r="O20" s="61">
        <v>268.19352176370228</v>
      </c>
      <c r="P20" s="61">
        <v>184.74449845464147</v>
      </c>
      <c r="Q20" s="61">
        <v>233.33872944781098</v>
      </c>
      <c r="R20" s="221">
        <v>963.75550723802871</v>
      </c>
      <c r="S20" s="61">
        <v>189.3</v>
      </c>
      <c r="T20" s="61">
        <v>237.8</v>
      </c>
      <c r="U20" s="61">
        <v>181.1</v>
      </c>
      <c r="V20" s="61">
        <v>227</v>
      </c>
      <c r="W20" s="221">
        <v>838.4</v>
      </c>
      <c r="X20" s="61">
        <v>194</v>
      </c>
      <c r="Y20" s="61">
        <v>263</v>
      </c>
      <c r="Z20" s="61">
        <v>156.19999999999999</v>
      </c>
      <c r="AA20" s="61">
        <v>175.5</v>
      </c>
      <c r="AB20" s="221">
        <v>779.1</v>
      </c>
      <c r="AC20" s="61">
        <v>181.1</v>
      </c>
      <c r="AD20" s="61">
        <v>255.70612264519389</v>
      </c>
      <c r="AE20" s="61">
        <v>169.63629751506241</v>
      </c>
      <c r="AF20" s="61">
        <v>159.72113672528818</v>
      </c>
      <c r="AG20" s="221">
        <v>758.85813264424701</v>
      </c>
      <c r="AH20" s="61">
        <v>63.3</v>
      </c>
      <c r="AI20" s="220">
        <v>25.366306645488653</v>
      </c>
      <c r="AJ20" s="220">
        <v>59.363477236156932</v>
      </c>
      <c r="AK20" s="220">
        <v>71.928887859860083</v>
      </c>
      <c r="AL20" s="221">
        <v>239.03649637661505</v>
      </c>
      <c r="AM20" s="220">
        <v>94.492508197641513</v>
      </c>
      <c r="AN20" s="220">
        <v>80.242874763684512</v>
      </c>
      <c r="AO20" s="220">
        <v>95.629276612141609</v>
      </c>
      <c r="AP20" s="220">
        <v>178.96554430550788</v>
      </c>
      <c r="AQ20" s="219">
        <v>449.33020387897545</v>
      </c>
      <c r="AR20" s="220">
        <v>112.12915864053346</v>
      </c>
      <c r="AS20" s="220">
        <v>169.81547327892497</v>
      </c>
      <c r="AT20" s="220">
        <v>115.62637906099062</v>
      </c>
      <c r="AU20" s="220">
        <v>165.2</v>
      </c>
      <c r="AV20" s="219">
        <v>562.79999999999995</v>
      </c>
      <c r="AW20" s="220">
        <v>176.1</v>
      </c>
    </row>
    <row r="21" spans="1:49" s="176" customFormat="1" ht="12.5">
      <c r="A21" s="218" t="s">
        <v>105</v>
      </c>
      <c r="H21" s="217"/>
      <c r="M21" s="217"/>
      <c r="R21" s="217"/>
      <c r="W21" s="217"/>
      <c r="AB21" s="217"/>
      <c r="AG21" s="217"/>
      <c r="AL21" s="188"/>
      <c r="AQ21" s="188"/>
      <c r="AV21" s="188"/>
    </row>
    <row r="22" spans="1:49" s="176" customFormat="1">
      <c r="A22" s="216" t="s">
        <v>104</v>
      </c>
      <c r="B22" s="215"/>
      <c r="C22" s="215"/>
      <c r="D22" s="213"/>
      <c r="E22" s="213"/>
      <c r="F22" s="213"/>
      <c r="G22" s="214"/>
      <c r="H22" s="212"/>
      <c r="I22" s="213"/>
      <c r="J22" s="213"/>
      <c r="K22" s="213"/>
      <c r="L22" s="214"/>
      <c r="M22" s="212"/>
      <c r="N22" s="213"/>
      <c r="O22" s="213"/>
      <c r="P22" s="213"/>
      <c r="Q22" s="214"/>
      <c r="R22" s="212"/>
      <c r="S22" s="213"/>
      <c r="T22" s="213"/>
      <c r="U22" s="213"/>
      <c r="V22" s="213"/>
      <c r="W22" s="212"/>
      <c r="X22" s="213"/>
      <c r="Y22" s="213"/>
      <c r="Z22" s="213"/>
      <c r="AA22" s="213"/>
      <c r="AB22" s="212"/>
      <c r="AC22" s="213"/>
      <c r="AD22" s="213"/>
      <c r="AE22" s="213"/>
      <c r="AF22" s="213"/>
      <c r="AG22" s="212"/>
      <c r="AH22" s="213"/>
      <c r="AI22" s="213"/>
      <c r="AJ22" s="213"/>
      <c r="AK22" s="213"/>
      <c r="AL22" s="212"/>
      <c r="AM22" s="213"/>
      <c r="AN22" s="213"/>
      <c r="AO22" s="213"/>
      <c r="AP22" s="213"/>
      <c r="AQ22" s="212"/>
      <c r="AR22" s="213"/>
      <c r="AS22" s="213"/>
      <c r="AT22" s="213"/>
      <c r="AU22" s="213"/>
      <c r="AV22" s="212"/>
      <c r="AW22" s="213"/>
    </row>
    <row r="23" spans="1:49" s="176" customFormat="1" ht="15" customHeight="1">
      <c r="H23" s="188"/>
      <c r="M23" s="188"/>
      <c r="R23" s="188"/>
      <c r="W23" s="188"/>
      <c r="AB23" s="188"/>
      <c r="AG23" s="188"/>
      <c r="AL23" s="188"/>
      <c r="AQ23" s="188"/>
      <c r="AV23" s="188"/>
    </row>
    <row r="24" spans="1:49" s="176" customFormat="1" ht="15" customHeight="1">
      <c r="B24" s="181" t="s">
        <v>99</v>
      </c>
      <c r="C24" s="181"/>
      <c r="D24" s="184">
        <v>350</v>
      </c>
      <c r="E24" s="184">
        <v>355</v>
      </c>
      <c r="F24" s="184">
        <v>356</v>
      </c>
      <c r="G24" s="184">
        <v>361</v>
      </c>
      <c r="H24" s="183">
        <v>361</v>
      </c>
      <c r="I24" s="184">
        <v>363</v>
      </c>
      <c r="J24" s="184">
        <v>368</v>
      </c>
      <c r="K24" s="184">
        <v>371</v>
      </c>
      <c r="L24" s="186">
        <v>379</v>
      </c>
      <c r="M24" s="183">
        <v>379</v>
      </c>
      <c r="N24" s="184">
        <v>381</v>
      </c>
      <c r="O24" s="184">
        <v>383</v>
      </c>
      <c r="P24" s="184">
        <v>385</v>
      </c>
      <c r="Q24" s="186">
        <v>386</v>
      </c>
      <c r="R24" s="183">
        <v>386</v>
      </c>
      <c r="S24" s="184">
        <v>388</v>
      </c>
      <c r="T24" s="184">
        <f t="shared" ref="T24:AD24" si="1">T31+T37+T43</f>
        <v>391</v>
      </c>
      <c r="U24" s="184">
        <f t="shared" si="1"/>
        <v>395</v>
      </c>
      <c r="V24" s="184">
        <f t="shared" si="1"/>
        <v>401</v>
      </c>
      <c r="W24" s="183">
        <f t="shared" si="1"/>
        <v>401</v>
      </c>
      <c r="X24" s="184">
        <f t="shared" si="1"/>
        <v>404</v>
      </c>
      <c r="Y24" s="184">
        <f t="shared" si="1"/>
        <v>406</v>
      </c>
      <c r="Z24" s="184">
        <f t="shared" si="1"/>
        <v>404</v>
      </c>
      <c r="AA24" s="184">
        <f t="shared" si="1"/>
        <v>404</v>
      </c>
      <c r="AB24" s="183">
        <f t="shared" si="1"/>
        <v>404</v>
      </c>
      <c r="AC24" s="184">
        <f t="shared" si="1"/>
        <v>403</v>
      </c>
      <c r="AD24" s="184">
        <f t="shared" si="1"/>
        <v>406</v>
      </c>
      <c r="AE24" s="185">
        <v>408</v>
      </c>
      <c r="AF24" s="185">
        <v>410</v>
      </c>
      <c r="AG24" s="183">
        <v>410</v>
      </c>
      <c r="AH24" s="184">
        <v>410</v>
      </c>
      <c r="AI24" s="184">
        <v>410</v>
      </c>
      <c r="AJ24" s="184">
        <v>410</v>
      </c>
      <c r="AK24" s="184">
        <v>406</v>
      </c>
      <c r="AL24" s="183">
        <v>406</v>
      </c>
      <c r="AM24" s="184">
        <v>404</v>
      </c>
      <c r="AN24" s="184">
        <v>400</v>
      </c>
      <c r="AO24" s="184">
        <v>401</v>
      </c>
      <c r="AP24" s="184">
        <v>402</v>
      </c>
      <c r="AQ24" s="183">
        <v>402</v>
      </c>
      <c r="AR24" s="184">
        <v>402</v>
      </c>
      <c r="AS24" s="184">
        <v>403</v>
      </c>
      <c r="AT24" s="184">
        <v>404</v>
      </c>
      <c r="AU24" s="184">
        <v>404</v>
      </c>
      <c r="AV24" s="183">
        <v>404</v>
      </c>
      <c r="AW24" s="184">
        <v>401</v>
      </c>
    </row>
    <row r="25" spans="1:49" s="176" customFormat="1" ht="15" customHeight="1">
      <c r="B25" s="181" t="s">
        <v>98</v>
      </c>
      <c r="C25" s="181"/>
      <c r="D25" s="184">
        <v>150</v>
      </c>
      <c r="E25" s="184">
        <v>162</v>
      </c>
      <c r="F25" s="184">
        <v>175</v>
      </c>
      <c r="G25" s="184">
        <v>214</v>
      </c>
      <c r="H25" s="183">
        <v>214</v>
      </c>
      <c r="I25" s="184">
        <v>219</v>
      </c>
      <c r="J25" s="184">
        <v>232</v>
      </c>
      <c r="K25" s="184">
        <v>257</v>
      </c>
      <c r="L25" s="186">
        <v>290</v>
      </c>
      <c r="M25" s="183">
        <v>290</v>
      </c>
      <c r="N25" s="184">
        <v>295</v>
      </c>
      <c r="O25" s="184">
        <v>318</v>
      </c>
      <c r="P25" s="184">
        <v>354</v>
      </c>
      <c r="Q25" s="186">
        <v>407</v>
      </c>
      <c r="R25" s="183">
        <v>407</v>
      </c>
      <c r="S25" s="184">
        <v>416</v>
      </c>
      <c r="T25" s="184">
        <f t="shared" ref="T25:AD25" si="2">T32+T38+T44</f>
        <v>443</v>
      </c>
      <c r="U25" s="184">
        <f t="shared" si="2"/>
        <v>482</v>
      </c>
      <c r="V25" s="184">
        <f t="shared" si="2"/>
        <v>527</v>
      </c>
      <c r="W25" s="183">
        <f t="shared" si="2"/>
        <v>527</v>
      </c>
      <c r="X25" s="184">
        <f t="shared" si="2"/>
        <v>532</v>
      </c>
      <c r="Y25" s="184">
        <f t="shared" si="2"/>
        <v>552</v>
      </c>
      <c r="Z25" s="184">
        <f t="shared" si="2"/>
        <v>578</v>
      </c>
      <c r="AA25" s="184">
        <f t="shared" si="2"/>
        <v>624</v>
      </c>
      <c r="AB25" s="183">
        <f t="shared" si="2"/>
        <v>624</v>
      </c>
      <c r="AC25" s="184">
        <f t="shared" si="2"/>
        <v>631</v>
      </c>
      <c r="AD25" s="184">
        <f t="shared" si="2"/>
        <v>648</v>
      </c>
      <c r="AE25" s="185">
        <v>666</v>
      </c>
      <c r="AF25" s="185">
        <v>702</v>
      </c>
      <c r="AG25" s="183">
        <v>702</v>
      </c>
      <c r="AH25" s="184">
        <v>699</v>
      </c>
      <c r="AI25" s="184">
        <v>699</v>
      </c>
      <c r="AJ25" s="184">
        <v>710</v>
      </c>
      <c r="AK25" s="184">
        <v>729</v>
      </c>
      <c r="AL25" s="183">
        <v>729</v>
      </c>
      <c r="AM25" s="184">
        <v>734</v>
      </c>
      <c r="AN25" s="184">
        <v>743</v>
      </c>
      <c r="AO25" s="184">
        <v>752</v>
      </c>
      <c r="AP25" s="184">
        <v>768</v>
      </c>
      <c r="AQ25" s="183">
        <v>768</v>
      </c>
      <c r="AR25" s="184">
        <v>776</v>
      </c>
      <c r="AS25" s="184">
        <v>773</v>
      </c>
      <c r="AT25" s="184">
        <v>776</v>
      </c>
      <c r="AU25" s="184">
        <v>778</v>
      </c>
      <c r="AV25" s="183">
        <v>778</v>
      </c>
      <c r="AW25" s="184">
        <v>777</v>
      </c>
    </row>
    <row r="26" spans="1:49" s="176" customFormat="1" ht="15" customHeight="1">
      <c r="B26" s="181" t="s">
        <v>97</v>
      </c>
      <c r="C26" s="181"/>
      <c r="D26" s="209">
        <v>196</v>
      </c>
      <c r="E26" s="209">
        <v>208</v>
      </c>
      <c r="F26" s="209">
        <v>211</v>
      </c>
      <c r="G26" s="209">
        <v>226</v>
      </c>
      <c r="H26" s="208">
        <v>226</v>
      </c>
      <c r="I26" s="209">
        <v>230</v>
      </c>
      <c r="J26" s="209">
        <v>247</v>
      </c>
      <c r="K26" s="209">
        <v>257</v>
      </c>
      <c r="L26" s="211">
        <v>274</v>
      </c>
      <c r="M26" s="208">
        <v>274</v>
      </c>
      <c r="N26" s="209">
        <v>276</v>
      </c>
      <c r="O26" s="209">
        <v>289</v>
      </c>
      <c r="P26" s="209">
        <v>298</v>
      </c>
      <c r="Q26" s="209">
        <v>314</v>
      </c>
      <c r="R26" s="208">
        <v>314</v>
      </c>
      <c r="S26" s="209">
        <v>317</v>
      </c>
      <c r="T26" s="209">
        <f t="shared" ref="T26:AD26" si="3">T33+T39+T45</f>
        <v>320</v>
      </c>
      <c r="U26" s="209">
        <f t="shared" si="3"/>
        <v>326</v>
      </c>
      <c r="V26" s="209">
        <f t="shared" si="3"/>
        <v>344</v>
      </c>
      <c r="W26" s="208">
        <f t="shared" si="3"/>
        <v>344</v>
      </c>
      <c r="X26" s="209">
        <f t="shared" si="3"/>
        <v>350</v>
      </c>
      <c r="Y26" s="209">
        <f t="shared" si="3"/>
        <v>356</v>
      </c>
      <c r="Z26" s="209">
        <f t="shared" si="3"/>
        <v>364</v>
      </c>
      <c r="AA26" s="209">
        <f t="shared" si="3"/>
        <v>381</v>
      </c>
      <c r="AB26" s="208">
        <f t="shared" si="3"/>
        <v>381</v>
      </c>
      <c r="AC26" s="209">
        <f t="shared" si="3"/>
        <v>386</v>
      </c>
      <c r="AD26" s="209">
        <f t="shared" si="3"/>
        <v>391</v>
      </c>
      <c r="AE26" s="210">
        <v>399</v>
      </c>
      <c r="AF26" s="210">
        <v>417</v>
      </c>
      <c r="AG26" s="208">
        <v>417</v>
      </c>
      <c r="AH26" s="209">
        <v>417</v>
      </c>
      <c r="AI26" s="209">
        <v>418</v>
      </c>
      <c r="AJ26" s="209">
        <v>422</v>
      </c>
      <c r="AK26" s="209">
        <v>427</v>
      </c>
      <c r="AL26" s="208">
        <v>427</v>
      </c>
      <c r="AM26" s="209">
        <v>429</v>
      </c>
      <c r="AN26" s="209">
        <v>426</v>
      </c>
      <c r="AO26" s="209">
        <v>427</v>
      </c>
      <c r="AP26" s="209">
        <v>429</v>
      </c>
      <c r="AQ26" s="208">
        <v>429</v>
      </c>
      <c r="AR26" s="209">
        <v>428</v>
      </c>
      <c r="AS26" s="209">
        <v>434</v>
      </c>
      <c r="AT26" s="209">
        <v>442</v>
      </c>
      <c r="AU26" s="209">
        <v>451</v>
      </c>
      <c r="AV26" s="208">
        <v>451</v>
      </c>
      <c r="AW26" s="209">
        <f>1631-AW25-AW24</f>
        <v>453</v>
      </c>
    </row>
    <row r="27" spans="1:49" s="176" customFormat="1" ht="15" customHeight="1">
      <c r="B27" s="182" t="s">
        <v>96</v>
      </c>
      <c r="C27" s="181"/>
      <c r="D27" s="205">
        <v>696</v>
      </c>
      <c r="E27" s="205">
        <v>725</v>
      </c>
      <c r="F27" s="205">
        <v>742</v>
      </c>
      <c r="G27" s="207">
        <v>801</v>
      </c>
      <c r="H27" s="177">
        <v>801</v>
      </c>
      <c r="I27" s="205">
        <v>812</v>
      </c>
      <c r="J27" s="205">
        <v>847</v>
      </c>
      <c r="K27" s="205">
        <v>885</v>
      </c>
      <c r="L27" s="207">
        <v>943</v>
      </c>
      <c r="M27" s="177">
        <v>943</v>
      </c>
      <c r="N27" s="205">
        <v>952</v>
      </c>
      <c r="O27" s="205">
        <v>990</v>
      </c>
      <c r="P27" s="205">
        <v>1037</v>
      </c>
      <c r="Q27" s="207">
        <v>1107</v>
      </c>
      <c r="R27" s="177">
        <v>1107</v>
      </c>
      <c r="S27" s="205">
        <v>1121</v>
      </c>
      <c r="T27" s="205">
        <f t="shared" ref="T27:AV27" si="4">SUM(T24:T26)</f>
        <v>1154</v>
      </c>
      <c r="U27" s="205">
        <f t="shared" si="4"/>
        <v>1203</v>
      </c>
      <c r="V27" s="205">
        <f t="shared" si="4"/>
        <v>1272</v>
      </c>
      <c r="W27" s="177">
        <f t="shared" si="4"/>
        <v>1272</v>
      </c>
      <c r="X27" s="205">
        <f t="shared" si="4"/>
        <v>1286</v>
      </c>
      <c r="Y27" s="205">
        <f t="shared" si="4"/>
        <v>1314</v>
      </c>
      <c r="Z27" s="205">
        <f t="shared" si="4"/>
        <v>1346</v>
      </c>
      <c r="AA27" s="205">
        <f t="shared" si="4"/>
        <v>1409</v>
      </c>
      <c r="AB27" s="177">
        <f t="shared" si="4"/>
        <v>1409</v>
      </c>
      <c r="AC27" s="205">
        <f t="shared" si="4"/>
        <v>1420</v>
      </c>
      <c r="AD27" s="205">
        <f t="shared" si="4"/>
        <v>1445</v>
      </c>
      <c r="AE27" s="206">
        <f t="shared" si="4"/>
        <v>1473</v>
      </c>
      <c r="AF27" s="206">
        <f t="shared" si="4"/>
        <v>1529</v>
      </c>
      <c r="AG27" s="177">
        <f t="shared" si="4"/>
        <v>1529</v>
      </c>
      <c r="AH27" s="205">
        <f t="shared" si="4"/>
        <v>1526</v>
      </c>
      <c r="AI27" s="205">
        <f t="shared" si="4"/>
        <v>1527</v>
      </c>
      <c r="AJ27" s="205">
        <f t="shared" si="4"/>
        <v>1542</v>
      </c>
      <c r="AK27" s="205">
        <f t="shared" si="4"/>
        <v>1562</v>
      </c>
      <c r="AL27" s="177">
        <f t="shared" si="4"/>
        <v>1562</v>
      </c>
      <c r="AM27" s="205">
        <f t="shared" si="4"/>
        <v>1567</v>
      </c>
      <c r="AN27" s="205">
        <f t="shared" si="4"/>
        <v>1569</v>
      </c>
      <c r="AO27" s="205">
        <f t="shared" si="4"/>
        <v>1580</v>
      </c>
      <c r="AP27" s="205">
        <f t="shared" si="4"/>
        <v>1599</v>
      </c>
      <c r="AQ27" s="177">
        <f t="shared" si="4"/>
        <v>1599</v>
      </c>
      <c r="AR27" s="205">
        <f t="shared" si="4"/>
        <v>1606</v>
      </c>
      <c r="AS27" s="205">
        <f t="shared" si="4"/>
        <v>1610</v>
      </c>
      <c r="AT27" s="205">
        <f t="shared" si="4"/>
        <v>1622</v>
      </c>
      <c r="AU27" s="205">
        <f t="shared" si="4"/>
        <v>1633</v>
      </c>
      <c r="AV27" s="177">
        <f t="shared" si="4"/>
        <v>1633</v>
      </c>
      <c r="AW27" s="205">
        <f>SUM(AW24:AW26)</f>
        <v>1631</v>
      </c>
    </row>
    <row r="28" spans="1:49" s="176" customFormat="1" ht="15" customHeight="1">
      <c r="D28" s="184"/>
      <c r="E28" s="199"/>
      <c r="F28" s="199"/>
      <c r="G28" s="199"/>
      <c r="H28" s="188"/>
      <c r="I28" s="199"/>
      <c r="J28" s="199"/>
      <c r="K28" s="199"/>
      <c r="L28" s="199"/>
      <c r="M28" s="188"/>
      <c r="N28" s="199"/>
      <c r="O28" s="199"/>
      <c r="P28" s="199"/>
      <c r="Q28" s="199"/>
      <c r="R28" s="188"/>
      <c r="S28" s="199"/>
      <c r="T28" s="199"/>
      <c r="U28" s="199"/>
      <c r="V28" s="199"/>
      <c r="W28" s="188"/>
      <c r="X28" s="199"/>
      <c r="Y28" s="199"/>
      <c r="Z28" s="199"/>
      <c r="AA28" s="199"/>
      <c r="AB28" s="188"/>
      <c r="AC28" s="199"/>
      <c r="AD28" s="199"/>
      <c r="AE28" s="200"/>
      <c r="AF28" s="200"/>
      <c r="AG28" s="188"/>
      <c r="AH28" s="199"/>
      <c r="AI28" s="199"/>
      <c r="AJ28" s="199"/>
      <c r="AK28" s="199"/>
      <c r="AL28" s="188"/>
      <c r="AM28" s="199"/>
      <c r="AN28" s="199"/>
      <c r="AO28" s="199"/>
      <c r="AP28" s="199"/>
      <c r="AQ28" s="188"/>
      <c r="AR28" s="199"/>
      <c r="AS28" s="199"/>
      <c r="AT28" s="199"/>
      <c r="AU28" s="199"/>
      <c r="AV28" s="188"/>
      <c r="AW28" s="199"/>
    </row>
    <row r="29" spans="1:49" s="176" customFormat="1" ht="15" customHeight="1">
      <c r="B29" s="204" t="s">
        <v>103</v>
      </c>
      <c r="C29" s="202"/>
      <c r="D29" s="184"/>
      <c r="E29" s="202"/>
      <c r="F29" s="202"/>
      <c r="G29" s="199"/>
      <c r="H29" s="188"/>
      <c r="I29" s="202"/>
      <c r="J29" s="202"/>
      <c r="K29" s="202"/>
      <c r="L29" s="199"/>
      <c r="M29" s="188"/>
      <c r="N29" s="202"/>
      <c r="O29" s="202"/>
      <c r="P29" s="202"/>
      <c r="Q29" s="199"/>
      <c r="R29" s="188"/>
      <c r="S29" s="202"/>
      <c r="T29" s="202"/>
      <c r="U29" s="202"/>
      <c r="V29" s="202"/>
      <c r="W29" s="188"/>
      <c r="X29" s="202"/>
      <c r="Y29" s="202"/>
      <c r="Z29" s="202"/>
      <c r="AA29" s="202"/>
      <c r="AB29" s="188"/>
      <c r="AC29" s="202"/>
      <c r="AD29" s="202"/>
      <c r="AE29" s="203"/>
      <c r="AF29" s="203"/>
      <c r="AG29" s="188"/>
      <c r="AH29" s="202"/>
      <c r="AI29" s="202"/>
      <c r="AJ29" s="202"/>
      <c r="AK29" s="202"/>
      <c r="AL29" s="188"/>
      <c r="AM29" s="202"/>
      <c r="AN29" s="202"/>
      <c r="AO29" s="202"/>
      <c r="AP29" s="202"/>
      <c r="AQ29" s="188"/>
      <c r="AR29" s="202"/>
      <c r="AS29" s="202"/>
      <c r="AT29" s="202"/>
      <c r="AU29" s="202"/>
      <c r="AV29" s="188"/>
      <c r="AW29" s="202"/>
    </row>
    <row r="30" spans="1:49" s="176" customFormat="1" ht="20.25" customHeight="1">
      <c r="B30" s="201" t="s">
        <v>102</v>
      </c>
      <c r="C30" s="201"/>
      <c r="D30" s="184"/>
      <c r="E30" s="199"/>
      <c r="F30" s="199"/>
      <c r="G30" s="199"/>
      <c r="H30" s="188"/>
      <c r="I30" s="199"/>
      <c r="J30" s="199"/>
      <c r="K30" s="199"/>
      <c r="L30" s="199"/>
      <c r="M30" s="188"/>
      <c r="N30" s="199"/>
      <c r="O30" s="199"/>
      <c r="P30" s="199"/>
      <c r="Q30" s="199"/>
      <c r="R30" s="188"/>
      <c r="S30" s="199"/>
      <c r="T30" s="199"/>
      <c r="U30" s="199"/>
      <c r="V30" s="199"/>
      <c r="W30" s="188"/>
      <c r="X30" s="199"/>
      <c r="Y30" s="199"/>
      <c r="Z30" s="199"/>
      <c r="AA30" s="199"/>
      <c r="AB30" s="188"/>
      <c r="AC30" s="199"/>
      <c r="AD30" s="199"/>
      <c r="AE30" s="200"/>
      <c r="AF30" s="200"/>
      <c r="AG30" s="188"/>
      <c r="AH30" s="199"/>
      <c r="AI30" s="199"/>
      <c r="AJ30" s="199"/>
      <c r="AK30" s="199"/>
      <c r="AL30" s="188"/>
      <c r="AM30" s="199"/>
      <c r="AN30" s="199"/>
      <c r="AO30" s="199"/>
      <c r="AP30" s="199"/>
      <c r="AQ30" s="188"/>
      <c r="AR30" s="199"/>
      <c r="AS30" s="199"/>
      <c r="AT30" s="199"/>
      <c r="AU30" s="199"/>
      <c r="AV30" s="188"/>
      <c r="AW30" s="199"/>
    </row>
    <row r="31" spans="1:49" s="176" customFormat="1" ht="15" customHeight="1">
      <c r="B31" s="181" t="s">
        <v>99</v>
      </c>
      <c r="C31" s="181"/>
      <c r="D31" s="184">
        <v>237</v>
      </c>
      <c r="E31" s="184">
        <v>243</v>
      </c>
      <c r="F31" s="184">
        <v>244</v>
      </c>
      <c r="G31" s="184">
        <v>248</v>
      </c>
      <c r="H31" s="187">
        <v>248</v>
      </c>
      <c r="I31" s="184">
        <v>249</v>
      </c>
      <c r="J31" s="184">
        <v>251</v>
      </c>
      <c r="K31" s="184">
        <v>250</v>
      </c>
      <c r="L31" s="186">
        <v>257</v>
      </c>
      <c r="M31" s="188">
        <v>257</v>
      </c>
      <c r="N31" s="184">
        <v>257</v>
      </c>
      <c r="O31" s="184">
        <v>258</v>
      </c>
      <c r="P31" s="184">
        <v>260</v>
      </c>
      <c r="Q31" s="186">
        <v>262</v>
      </c>
      <c r="R31" s="188">
        <v>262</v>
      </c>
      <c r="S31" s="184">
        <v>264</v>
      </c>
      <c r="T31" s="184">
        <v>267</v>
      </c>
      <c r="U31" s="184">
        <v>268</v>
      </c>
      <c r="V31" s="184">
        <v>273</v>
      </c>
      <c r="W31" s="183">
        <v>273</v>
      </c>
      <c r="X31" s="184">
        <v>273</v>
      </c>
      <c r="Y31" s="184">
        <v>274</v>
      </c>
      <c r="Z31" s="184">
        <v>272</v>
      </c>
      <c r="AA31" s="184">
        <v>273</v>
      </c>
      <c r="AB31" s="183">
        <v>273</v>
      </c>
      <c r="AC31" s="184">
        <v>273</v>
      </c>
      <c r="AD31" s="184">
        <v>275</v>
      </c>
      <c r="AE31" s="185">
        <v>276</v>
      </c>
      <c r="AF31" s="185">
        <v>277</v>
      </c>
      <c r="AG31" s="183">
        <v>277</v>
      </c>
      <c r="AH31" s="184">
        <v>278</v>
      </c>
      <c r="AI31" s="184">
        <v>278</v>
      </c>
      <c r="AJ31" s="184">
        <v>279</v>
      </c>
      <c r="AK31" s="184">
        <v>276</v>
      </c>
      <c r="AL31" s="183">
        <v>276</v>
      </c>
      <c r="AM31" s="184">
        <v>275</v>
      </c>
      <c r="AN31" s="184">
        <v>273</v>
      </c>
      <c r="AO31" s="184">
        <v>274</v>
      </c>
      <c r="AP31" s="184">
        <v>274</v>
      </c>
      <c r="AQ31" s="183">
        <v>274</v>
      </c>
      <c r="AR31" s="184">
        <v>273</v>
      </c>
      <c r="AS31" s="184">
        <v>277</v>
      </c>
      <c r="AT31" s="184">
        <v>276</v>
      </c>
      <c r="AU31" s="184">
        <v>276</v>
      </c>
      <c r="AV31" s="183">
        <v>276</v>
      </c>
      <c r="AW31" s="184">
        <v>274</v>
      </c>
    </row>
    <row r="32" spans="1:49" s="176" customFormat="1" ht="15" customHeight="1">
      <c r="B32" s="181" t="s">
        <v>98</v>
      </c>
      <c r="C32" s="181"/>
      <c r="D32" s="184">
        <v>75</v>
      </c>
      <c r="E32" s="184">
        <v>80</v>
      </c>
      <c r="F32" s="184">
        <v>88</v>
      </c>
      <c r="G32" s="184">
        <v>102</v>
      </c>
      <c r="H32" s="187">
        <v>102</v>
      </c>
      <c r="I32" s="184">
        <v>102</v>
      </c>
      <c r="J32" s="184">
        <v>109</v>
      </c>
      <c r="K32" s="184">
        <v>121</v>
      </c>
      <c r="L32" s="186">
        <v>131</v>
      </c>
      <c r="M32" s="183">
        <v>131</v>
      </c>
      <c r="N32" s="184">
        <v>131</v>
      </c>
      <c r="O32" s="184">
        <v>143</v>
      </c>
      <c r="P32" s="184">
        <v>163</v>
      </c>
      <c r="Q32" s="186">
        <v>195</v>
      </c>
      <c r="R32" s="183">
        <v>195</v>
      </c>
      <c r="S32" s="184">
        <v>201</v>
      </c>
      <c r="T32" s="184">
        <v>215</v>
      </c>
      <c r="U32" s="184">
        <v>235</v>
      </c>
      <c r="V32" s="184">
        <v>260</v>
      </c>
      <c r="W32" s="183">
        <v>260</v>
      </c>
      <c r="X32" s="184">
        <v>260</v>
      </c>
      <c r="Y32" s="184">
        <v>275</v>
      </c>
      <c r="Z32" s="184">
        <v>289</v>
      </c>
      <c r="AA32" s="184">
        <v>316</v>
      </c>
      <c r="AB32" s="183">
        <v>316</v>
      </c>
      <c r="AC32" s="184">
        <v>319</v>
      </c>
      <c r="AD32" s="184">
        <v>328</v>
      </c>
      <c r="AE32" s="185">
        <v>339</v>
      </c>
      <c r="AF32" s="185">
        <v>357</v>
      </c>
      <c r="AG32" s="183">
        <v>357</v>
      </c>
      <c r="AH32" s="184">
        <v>358</v>
      </c>
      <c r="AI32" s="184">
        <v>358</v>
      </c>
      <c r="AJ32" s="184">
        <v>365</v>
      </c>
      <c r="AK32" s="184">
        <v>376</v>
      </c>
      <c r="AL32" s="183">
        <v>376</v>
      </c>
      <c r="AM32" s="184">
        <v>380</v>
      </c>
      <c r="AN32" s="184">
        <v>384</v>
      </c>
      <c r="AO32" s="184">
        <v>389</v>
      </c>
      <c r="AP32" s="184">
        <v>392</v>
      </c>
      <c r="AQ32" s="183">
        <v>392</v>
      </c>
      <c r="AR32" s="184">
        <v>397</v>
      </c>
      <c r="AS32" s="184">
        <v>398</v>
      </c>
      <c r="AT32" s="184">
        <v>400</v>
      </c>
      <c r="AU32" s="184">
        <v>401</v>
      </c>
      <c r="AV32" s="183">
        <v>401</v>
      </c>
      <c r="AW32" s="184">
        <v>401</v>
      </c>
    </row>
    <row r="33" spans="2:49" s="176" customFormat="1" ht="15" customHeight="1">
      <c r="B33" s="181" t="s">
        <v>97</v>
      </c>
      <c r="C33" s="181"/>
      <c r="D33" s="184">
        <v>48</v>
      </c>
      <c r="E33" s="184">
        <v>52</v>
      </c>
      <c r="F33" s="184">
        <v>52</v>
      </c>
      <c r="G33" s="184">
        <v>53</v>
      </c>
      <c r="H33" s="187">
        <v>53</v>
      </c>
      <c r="I33" s="184">
        <v>54</v>
      </c>
      <c r="J33" s="184">
        <v>58</v>
      </c>
      <c r="K33" s="184">
        <v>60</v>
      </c>
      <c r="L33" s="186">
        <v>60</v>
      </c>
      <c r="M33" s="183">
        <v>60</v>
      </c>
      <c r="N33" s="184">
        <v>60</v>
      </c>
      <c r="O33" s="184">
        <v>64</v>
      </c>
      <c r="P33" s="184">
        <v>64</v>
      </c>
      <c r="Q33" s="186">
        <v>70</v>
      </c>
      <c r="R33" s="183">
        <v>70</v>
      </c>
      <c r="S33" s="184">
        <v>70</v>
      </c>
      <c r="T33" s="184">
        <v>71</v>
      </c>
      <c r="U33" s="184">
        <v>72</v>
      </c>
      <c r="V33" s="184">
        <v>80</v>
      </c>
      <c r="W33" s="183">
        <v>80</v>
      </c>
      <c r="X33" s="184">
        <v>77</v>
      </c>
      <c r="Y33" s="184">
        <v>79</v>
      </c>
      <c r="Z33" s="184">
        <v>80</v>
      </c>
      <c r="AA33" s="184">
        <v>85</v>
      </c>
      <c r="AB33" s="183">
        <v>85</v>
      </c>
      <c r="AC33" s="184">
        <v>89</v>
      </c>
      <c r="AD33" s="184">
        <v>90</v>
      </c>
      <c r="AE33" s="185">
        <v>91</v>
      </c>
      <c r="AF33" s="185">
        <v>97</v>
      </c>
      <c r="AG33" s="183">
        <v>97</v>
      </c>
      <c r="AH33" s="184">
        <v>95</v>
      </c>
      <c r="AI33" s="184">
        <v>94</v>
      </c>
      <c r="AJ33" s="184">
        <v>98</v>
      </c>
      <c r="AK33" s="184">
        <v>98</v>
      </c>
      <c r="AL33" s="183">
        <v>98</v>
      </c>
      <c r="AM33" s="184">
        <v>98</v>
      </c>
      <c r="AN33" s="184">
        <v>97</v>
      </c>
      <c r="AO33" s="184">
        <v>97</v>
      </c>
      <c r="AP33" s="184">
        <v>97</v>
      </c>
      <c r="AQ33" s="183">
        <v>97</v>
      </c>
      <c r="AR33" s="184">
        <v>97</v>
      </c>
      <c r="AS33" s="184">
        <v>99</v>
      </c>
      <c r="AT33" s="184">
        <v>100</v>
      </c>
      <c r="AU33" s="184">
        <v>103</v>
      </c>
      <c r="AV33" s="183">
        <v>103</v>
      </c>
      <c r="AW33" s="184">
        <v>103</v>
      </c>
    </row>
    <row r="34" spans="2:49" s="176" customFormat="1" ht="15" customHeight="1">
      <c r="B34" s="182" t="s">
        <v>96</v>
      </c>
      <c r="C34" s="181"/>
      <c r="D34" s="178">
        <v>360</v>
      </c>
      <c r="E34" s="178">
        <v>375</v>
      </c>
      <c r="F34" s="178">
        <v>384</v>
      </c>
      <c r="G34" s="180">
        <v>403</v>
      </c>
      <c r="H34" s="177">
        <v>403</v>
      </c>
      <c r="I34" s="178">
        <v>405</v>
      </c>
      <c r="J34" s="178">
        <v>418</v>
      </c>
      <c r="K34" s="178">
        <v>431</v>
      </c>
      <c r="L34" s="180">
        <v>448</v>
      </c>
      <c r="M34" s="177">
        <v>448</v>
      </c>
      <c r="N34" s="178">
        <v>448</v>
      </c>
      <c r="O34" s="178">
        <v>465</v>
      </c>
      <c r="P34" s="178">
        <v>487</v>
      </c>
      <c r="Q34" s="180">
        <v>527</v>
      </c>
      <c r="R34" s="177">
        <v>527</v>
      </c>
      <c r="S34" s="178">
        <v>535</v>
      </c>
      <c r="T34" s="178">
        <f t="shared" ref="T34:AW34" si="5">SUM(T31:T33)</f>
        <v>553</v>
      </c>
      <c r="U34" s="178">
        <f t="shared" si="5"/>
        <v>575</v>
      </c>
      <c r="V34" s="178">
        <f t="shared" si="5"/>
        <v>613</v>
      </c>
      <c r="W34" s="177">
        <f t="shared" si="5"/>
        <v>613</v>
      </c>
      <c r="X34" s="178">
        <f t="shared" si="5"/>
        <v>610</v>
      </c>
      <c r="Y34" s="178">
        <f t="shared" si="5"/>
        <v>628</v>
      </c>
      <c r="Z34" s="178">
        <f t="shared" si="5"/>
        <v>641</v>
      </c>
      <c r="AA34" s="178">
        <f t="shared" si="5"/>
        <v>674</v>
      </c>
      <c r="AB34" s="177">
        <f t="shared" si="5"/>
        <v>674</v>
      </c>
      <c r="AC34" s="178">
        <f t="shared" si="5"/>
        <v>681</v>
      </c>
      <c r="AD34" s="178">
        <f t="shared" si="5"/>
        <v>693</v>
      </c>
      <c r="AE34" s="179">
        <f t="shared" si="5"/>
        <v>706</v>
      </c>
      <c r="AF34" s="179">
        <f t="shared" si="5"/>
        <v>731</v>
      </c>
      <c r="AG34" s="177">
        <f t="shared" si="5"/>
        <v>731</v>
      </c>
      <c r="AH34" s="178">
        <f t="shared" si="5"/>
        <v>731</v>
      </c>
      <c r="AI34" s="178">
        <f t="shared" si="5"/>
        <v>730</v>
      </c>
      <c r="AJ34" s="178">
        <f t="shared" si="5"/>
        <v>742</v>
      </c>
      <c r="AK34" s="178">
        <f t="shared" si="5"/>
        <v>750</v>
      </c>
      <c r="AL34" s="177">
        <f t="shared" si="5"/>
        <v>750</v>
      </c>
      <c r="AM34" s="178">
        <f t="shared" si="5"/>
        <v>753</v>
      </c>
      <c r="AN34" s="178">
        <f t="shared" si="5"/>
        <v>754</v>
      </c>
      <c r="AO34" s="178">
        <f t="shared" si="5"/>
        <v>760</v>
      </c>
      <c r="AP34" s="178">
        <f t="shared" si="5"/>
        <v>763</v>
      </c>
      <c r="AQ34" s="177">
        <f t="shared" si="5"/>
        <v>763</v>
      </c>
      <c r="AR34" s="178">
        <f t="shared" si="5"/>
        <v>767</v>
      </c>
      <c r="AS34" s="178">
        <f t="shared" si="5"/>
        <v>774</v>
      </c>
      <c r="AT34" s="178">
        <f t="shared" si="5"/>
        <v>776</v>
      </c>
      <c r="AU34" s="178">
        <f t="shared" si="5"/>
        <v>780</v>
      </c>
      <c r="AV34" s="177">
        <f t="shared" si="5"/>
        <v>780</v>
      </c>
      <c r="AW34" s="178">
        <f t="shared" si="5"/>
        <v>778</v>
      </c>
    </row>
    <row r="35" spans="2:49" s="176" customFormat="1" ht="15" customHeight="1">
      <c r="B35" s="182"/>
      <c r="C35" s="181"/>
      <c r="D35" s="196"/>
      <c r="E35" s="196"/>
      <c r="F35" s="196"/>
      <c r="G35" s="198"/>
      <c r="H35" s="188"/>
      <c r="I35" s="196"/>
      <c r="J35" s="196"/>
      <c r="K35" s="196"/>
      <c r="L35" s="198"/>
      <c r="M35" s="188"/>
      <c r="N35" s="196"/>
      <c r="O35" s="196"/>
      <c r="P35" s="196"/>
      <c r="Q35" s="198"/>
      <c r="R35" s="188"/>
      <c r="S35" s="196"/>
      <c r="T35" s="196"/>
      <c r="U35" s="196"/>
      <c r="V35" s="196"/>
      <c r="W35" s="188"/>
      <c r="X35" s="196"/>
      <c r="Y35" s="196"/>
      <c r="Z35" s="196"/>
      <c r="AA35" s="196"/>
      <c r="AB35" s="188"/>
      <c r="AC35" s="196"/>
      <c r="AD35" s="196"/>
      <c r="AE35" s="197"/>
      <c r="AF35" s="197"/>
      <c r="AG35" s="188"/>
      <c r="AH35" s="196"/>
      <c r="AI35" s="196"/>
      <c r="AJ35" s="196"/>
      <c r="AK35" s="196"/>
      <c r="AL35" s="188"/>
      <c r="AM35" s="196"/>
      <c r="AN35" s="196"/>
      <c r="AO35" s="196"/>
      <c r="AP35" s="196"/>
      <c r="AQ35" s="188"/>
      <c r="AR35" s="196"/>
      <c r="AS35" s="196"/>
      <c r="AT35" s="196"/>
      <c r="AU35" s="196"/>
      <c r="AV35" s="188"/>
      <c r="AW35" s="196"/>
    </row>
    <row r="36" spans="2:49" s="176" customFormat="1" ht="20.25" customHeight="1">
      <c r="B36" s="192" t="s">
        <v>101</v>
      </c>
      <c r="C36" s="192"/>
      <c r="D36" s="189"/>
      <c r="E36" s="189"/>
      <c r="F36" s="189"/>
      <c r="G36" s="191"/>
      <c r="H36" s="188"/>
      <c r="I36" s="189"/>
      <c r="J36" s="189"/>
      <c r="K36" s="189"/>
      <c r="L36" s="191"/>
      <c r="M36" s="188"/>
      <c r="N36" s="189"/>
      <c r="O36" s="189"/>
      <c r="P36" s="189"/>
      <c r="Q36" s="191"/>
      <c r="R36" s="188"/>
      <c r="S36" s="189"/>
      <c r="T36" s="189"/>
      <c r="U36" s="189"/>
      <c r="V36" s="189"/>
      <c r="W36" s="188"/>
      <c r="X36" s="189"/>
      <c r="Y36" s="189"/>
      <c r="Z36" s="189"/>
      <c r="AA36" s="189"/>
      <c r="AB36" s="188"/>
      <c r="AC36" s="189"/>
      <c r="AD36" s="189"/>
      <c r="AE36" s="190"/>
      <c r="AF36" s="190"/>
      <c r="AG36" s="188"/>
      <c r="AH36" s="189"/>
      <c r="AI36" s="189"/>
      <c r="AJ36" s="189"/>
      <c r="AK36" s="189"/>
      <c r="AL36" s="188"/>
      <c r="AM36" s="189"/>
      <c r="AN36" s="189"/>
      <c r="AO36" s="189"/>
      <c r="AP36" s="189"/>
      <c r="AQ36" s="188"/>
      <c r="AR36" s="189"/>
      <c r="AS36" s="189"/>
      <c r="AT36" s="189"/>
      <c r="AU36" s="189"/>
      <c r="AV36" s="188"/>
      <c r="AW36" s="189"/>
    </row>
    <row r="37" spans="2:49" s="176" customFormat="1" ht="15" customHeight="1">
      <c r="B37" s="181" t="s">
        <v>99</v>
      </c>
      <c r="C37" s="181"/>
      <c r="D37" s="184">
        <v>4</v>
      </c>
      <c r="E37" s="184">
        <v>4</v>
      </c>
      <c r="F37" s="184">
        <v>4</v>
      </c>
      <c r="G37" s="186">
        <v>4</v>
      </c>
      <c r="H37" s="187">
        <v>4</v>
      </c>
      <c r="I37" s="184">
        <v>4</v>
      </c>
      <c r="J37" s="184">
        <v>4</v>
      </c>
      <c r="K37" s="184">
        <v>4</v>
      </c>
      <c r="L37" s="186">
        <v>4</v>
      </c>
      <c r="M37" s="183">
        <v>4</v>
      </c>
      <c r="N37" s="184">
        <v>4</v>
      </c>
      <c r="O37" s="184">
        <v>4</v>
      </c>
      <c r="P37" s="184">
        <v>4</v>
      </c>
      <c r="Q37" s="186">
        <v>4</v>
      </c>
      <c r="R37" s="183">
        <v>4</v>
      </c>
      <c r="S37" s="184">
        <v>4</v>
      </c>
      <c r="T37" s="184">
        <v>4</v>
      </c>
      <c r="U37" s="184">
        <v>6</v>
      </c>
      <c r="V37" s="184">
        <v>4</v>
      </c>
      <c r="W37" s="183">
        <v>4</v>
      </c>
      <c r="X37" s="184">
        <v>5</v>
      </c>
      <c r="Y37" s="184">
        <v>5</v>
      </c>
      <c r="Z37" s="184">
        <v>5</v>
      </c>
      <c r="AA37" s="184">
        <v>5</v>
      </c>
      <c r="AB37" s="183">
        <v>5</v>
      </c>
      <c r="AC37" s="184">
        <v>5</v>
      </c>
      <c r="AD37" s="184">
        <v>5</v>
      </c>
      <c r="AE37" s="185">
        <v>5</v>
      </c>
      <c r="AF37" s="185">
        <v>5</v>
      </c>
      <c r="AG37" s="183">
        <v>5</v>
      </c>
      <c r="AH37" s="184">
        <v>5</v>
      </c>
      <c r="AI37" s="184">
        <v>5</v>
      </c>
      <c r="AJ37" s="184">
        <v>5</v>
      </c>
      <c r="AK37" s="184">
        <v>5</v>
      </c>
      <c r="AL37" s="183">
        <v>5</v>
      </c>
      <c r="AM37" s="184">
        <v>5</v>
      </c>
      <c r="AN37" s="184">
        <v>5</v>
      </c>
      <c r="AO37" s="184">
        <v>5</v>
      </c>
      <c r="AP37" s="184">
        <v>5</v>
      </c>
      <c r="AQ37" s="183">
        <v>5</v>
      </c>
      <c r="AR37" s="184">
        <v>6</v>
      </c>
      <c r="AS37" s="184">
        <v>6</v>
      </c>
      <c r="AT37" s="184">
        <v>6</v>
      </c>
      <c r="AU37" s="184">
        <v>6</v>
      </c>
      <c r="AV37" s="183">
        <v>6</v>
      </c>
      <c r="AW37" s="184">
        <v>6</v>
      </c>
    </row>
    <row r="38" spans="2:49" s="176" customFormat="1" ht="15" customHeight="1">
      <c r="B38" s="181" t="s">
        <v>98</v>
      </c>
      <c r="C38" s="181"/>
      <c r="D38" s="184">
        <v>10</v>
      </c>
      <c r="E38" s="184">
        <v>14</v>
      </c>
      <c r="F38" s="184">
        <v>17</v>
      </c>
      <c r="G38" s="186">
        <v>25</v>
      </c>
      <c r="H38" s="187">
        <v>25</v>
      </c>
      <c r="I38" s="184">
        <v>28</v>
      </c>
      <c r="J38" s="184">
        <v>31</v>
      </c>
      <c r="K38" s="184">
        <v>38</v>
      </c>
      <c r="L38" s="186">
        <v>46</v>
      </c>
      <c r="M38" s="183">
        <v>46</v>
      </c>
      <c r="N38" s="184">
        <v>49</v>
      </c>
      <c r="O38" s="184">
        <v>53</v>
      </c>
      <c r="P38" s="184">
        <v>58</v>
      </c>
      <c r="Q38" s="186">
        <v>66</v>
      </c>
      <c r="R38" s="183">
        <v>66</v>
      </c>
      <c r="S38" s="184">
        <v>67</v>
      </c>
      <c r="T38" s="184">
        <v>70</v>
      </c>
      <c r="U38" s="184">
        <v>74</v>
      </c>
      <c r="V38" s="184">
        <v>80</v>
      </c>
      <c r="W38" s="183">
        <v>80</v>
      </c>
      <c r="X38" s="184">
        <v>80</v>
      </c>
      <c r="Y38" s="184">
        <v>82</v>
      </c>
      <c r="Z38" s="184">
        <v>88</v>
      </c>
      <c r="AA38" s="184">
        <v>94</v>
      </c>
      <c r="AB38" s="183">
        <v>94</v>
      </c>
      <c r="AC38" s="184">
        <v>96</v>
      </c>
      <c r="AD38" s="184">
        <v>101</v>
      </c>
      <c r="AE38" s="185">
        <v>103</v>
      </c>
      <c r="AF38" s="185">
        <v>106</v>
      </c>
      <c r="AG38" s="183">
        <v>106</v>
      </c>
      <c r="AH38" s="184">
        <v>102</v>
      </c>
      <c r="AI38" s="184">
        <v>104</v>
      </c>
      <c r="AJ38" s="184">
        <v>105</v>
      </c>
      <c r="AK38" s="184">
        <v>106</v>
      </c>
      <c r="AL38" s="183">
        <v>106</v>
      </c>
      <c r="AM38" s="184">
        <v>108</v>
      </c>
      <c r="AN38" s="184">
        <v>108</v>
      </c>
      <c r="AO38" s="184">
        <v>109</v>
      </c>
      <c r="AP38" s="184">
        <v>111</v>
      </c>
      <c r="AQ38" s="183">
        <v>111</v>
      </c>
      <c r="AR38" s="184">
        <v>112</v>
      </c>
      <c r="AS38" s="184">
        <v>112</v>
      </c>
      <c r="AT38" s="184">
        <v>112</v>
      </c>
      <c r="AU38" s="184">
        <v>112</v>
      </c>
      <c r="AV38" s="183">
        <v>112</v>
      </c>
      <c r="AW38" s="184">
        <v>110</v>
      </c>
    </row>
    <row r="39" spans="2:49" s="176" customFormat="1" ht="15" customHeight="1">
      <c r="B39" s="181" t="s">
        <v>97</v>
      </c>
      <c r="C39" s="181"/>
      <c r="D39" s="184">
        <v>13</v>
      </c>
      <c r="E39" s="184">
        <v>14</v>
      </c>
      <c r="F39" s="184">
        <v>16</v>
      </c>
      <c r="G39" s="186">
        <v>19</v>
      </c>
      <c r="H39" s="187">
        <v>19</v>
      </c>
      <c r="I39" s="184">
        <v>20</v>
      </c>
      <c r="J39" s="184">
        <v>24</v>
      </c>
      <c r="K39" s="184">
        <v>25</v>
      </c>
      <c r="L39" s="186">
        <v>31</v>
      </c>
      <c r="M39" s="183">
        <v>31</v>
      </c>
      <c r="N39" s="184">
        <v>33</v>
      </c>
      <c r="O39" s="184">
        <v>37</v>
      </c>
      <c r="P39" s="184">
        <v>43</v>
      </c>
      <c r="Q39" s="186">
        <v>43</v>
      </c>
      <c r="R39" s="183">
        <v>43</v>
      </c>
      <c r="S39" s="184">
        <v>43</v>
      </c>
      <c r="T39" s="184">
        <v>43</v>
      </c>
      <c r="U39" s="184">
        <v>47</v>
      </c>
      <c r="V39" s="184">
        <v>50</v>
      </c>
      <c r="W39" s="183">
        <v>50</v>
      </c>
      <c r="X39" s="184">
        <v>23</v>
      </c>
      <c r="Y39" s="184">
        <v>23</v>
      </c>
      <c r="Z39" s="184">
        <v>23</v>
      </c>
      <c r="AA39" s="184">
        <v>25</v>
      </c>
      <c r="AB39" s="183">
        <v>25</v>
      </c>
      <c r="AC39" s="184">
        <v>27</v>
      </c>
      <c r="AD39" s="184">
        <v>27</v>
      </c>
      <c r="AE39" s="185">
        <v>27</v>
      </c>
      <c r="AF39" s="185">
        <v>28</v>
      </c>
      <c r="AG39" s="183">
        <v>28</v>
      </c>
      <c r="AH39" s="184">
        <v>29</v>
      </c>
      <c r="AI39" s="184">
        <v>29</v>
      </c>
      <c r="AJ39" s="184">
        <v>29</v>
      </c>
      <c r="AK39" s="184">
        <v>29</v>
      </c>
      <c r="AL39" s="183">
        <v>29</v>
      </c>
      <c r="AM39" s="184">
        <v>30</v>
      </c>
      <c r="AN39" s="184">
        <v>30</v>
      </c>
      <c r="AO39" s="184">
        <v>30</v>
      </c>
      <c r="AP39" s="184">
        <v>30</v>
      </c>
      <c r="AQ39" s="183">
        <v>30</v>
      </c>
      <c r="AR39" s="184">
        <v>30</v>
      </c>
      <c r="AS39" s="184">
        <v>31</v>
      </c>
      <c r="AT39" s="184">
        <v>32</v>
      </c>
      <c r="AU39" s="184">
        <v>33</v>
      </c>
      <c r="AV39" s="183">
        <v>33</v>
      </c>
      <c r="AW39" s="184">
        <v>33</v>
      </c>
    </row>
    <row r="40" spans="2:49" s="176" customFormat="1" ht="15" customHeight="1">
      <c r="B40" s="182" t="s">
        <v>96</v>
      </c>
      <c r="C40" s="181"/>
      <c r="D40" s="178">
        <v>27</v>
      </c>
      <c r="E40" s="178">
        <v>32</v>
      </c>
      <c r="F40" s="178">
        <v>37</v>
      </c>
      <c r="G40" s="180">
        <v>48</v>
      </c>
      <c r="H40" s="177">
        <v>48</v>
      </c>
      <c r="I40" s="178">
        <v>52</v>
      </c>
      <c r="J40" s="178">
        <v>59</v>
      </c>
      <c r="K40" s="178">
        <v>67</v>
      </c>
      <c r="L40" s="180">
        <v>81</v>
      </c>
      <c r="M40" s="177">
        <v>81</v>
      </c>
      <c r="N40" s="178">
        <v>86</v>
      </c>
      <c r="O40" s="178">
        <v>94</v>
      </c>
      <c r="P40" s="178">
        <v>105</v>
      </c>
      <c r="Q40" s="180">
        <v>113</v>
      </c>
      <c r="R40" s="177">
        <v>113</v>
      </c>
      <c r="S40" s="178">
        <v>114</v>
      </c>
      <c r="T40" s="178">
        <f t="shared" ref="T40:AW40" si="6">SUM(T37:T39)</f>
        <v>117</v>
      </c>
      <c r="U40" s="178">
        <f t="shared" si="6"/>
        <v>127</v>
      </c>
      <c r="V40" s="178">
        <f t="shared" si="6"/>
        <v>134</v>
      </c>
      <c r="W40" s="177">
        <f t="shared" si="6"/>
        <v>134</v>
      </c>
      <c r="X40" s="178">
        <f t="shared" si="6"/>
        <v>108</v>
      </c>
      <c r="Y40" s="178">
        <f t="shared" si="6"/>
        <v>110</v>
      </c>
      <c r="Z40" s="178">
        <f t="shared" si="6"/>
        <v>116</v>
      </c>
      <c r="AA40" s="178">
        <f t="shared" si="6"/>
        <v>124</v>
      </c>
      <c r="AB40" s="177">
        <f t="shared" si="6"/>
        <v>124</v>
      </c>
      <c r="AC40" s="178">
        <f t="shared" si="6"/>
        <v>128</v>
      </c>
      <c r="AD40" s="178">
        <f t="shared" si="6"/>
        <v>133</v>
      </c>
      <c r="AE40" s="179">
        <f t="shared" si="6"/>
        <v>135</v>
      </c>
      <c r="AF40" s="179">
        <f t="shared" si="6"/>
        <v>139</v>
      </c>
      <c r="AG40" s="177">
        <f t="shared" si="6"/>
        <v>139</v>
      </c>
      <c r="AH40" s="178">
        <f t="shared" si="6"/>
        <v>136</v>
      </c>
      <c r="AI40" s="178">
        <f t="shared" si="6"/>
        <v>138</v>
      </c>
      <c r="AJ40" s="178">
        <f t="shared" si="6"/>
        <v>139</v>
      </c>
      <c r="AK40" s="178">
        <f t="shared" si="6"/>
        <v>140</v>
      </c>
      <c r="AL40" s="177">
        <f t="shared" si="6"/>
        <v>140</v>
      </c>
      <c r="AM40" s="178">
        <f t="shared" si="6"/>
        <v>143</v>
      </c>
      <c r="AN40" s="178">
        <f t="shared" si="6"/>
        <v>143</v>
      </c>
      <c r="AO40" s="178">
        <f t="shared" si="6"/>
        <v>144</v>
      </c>
      <c r="AP40" s="178">
        <f t="shared" si="6"/>
        <v>146</v>
      </c>
      <c r="AQ40" s="177">
        <f t="shared" si="6"/>
        <v>146</v>
      </c>
      <c r="AR40" s="178">
        <f t="shared" si="6"/>
        <v>148</v>
      </c>
      <c r="AS40" s="178">
        <f t="shared" si="6"/>
        <v>149</v>
      </c>
      <c r="AT40" s="178">
        <f t="shared" si="6"/>
        <v>150</v>
      </c>
      <c r="AU40" s="178">
        <f t="shared" si="6"/>
        <v>151</v>
      </c>
      <c r="AV40" s="177">
        <f t="shared" si="6"/>
        <v>151</v>
      </c>
      <c r="AW40" s="178">
        <f t="shared" si="6"/>
        <v>149</v>
      </c>
    </row>
    <row r="41" spans="2:49" s="176" customFormat="1" ht="12.5">
      <c r="B41" s="181"/>
      <c r="C41" s="181"/>
      <c r="D41" s="193"/>
      <c r="E41" s="193"/>
      <c r="F41" s="193"/>
      <c r="G41" s="195"/>
      <c r="H41" s="188"/>
      <c r="I41" s="193"/>
      <c r="J41" s="193"/>
      <c r="K41" s="193"/>
      <c r="L41" s="195"/>
      <c r="M41" s="188"/>
      <c r="N41" s="193"/>
      <c r="O41" s="193"/>
      <c r="P41" s="193"/>
      <c r="Q41" s="195"/>
      <c r="R41" s="188"/>
      <c r="S41" s="193"/>
      <c r="T41" s="193"/>
      <c r="U41" s="193"/>
      <c r="V41" s="193"/>
      <c r="W41" s="188"/>
      <c r="X41" s="193"/>
      <c r="Y41" s="193"/>
      <c r="Z41" s="193"/>
      <c r="AA41" s="193"/>
      <c r="AB41" s="188"/>
      <c r="AC41" s="193"/>
      <c r="AD41" s="193"/>
      <c r="AE41" s="194"/>
      <c r="AF41" s="194"/>
      <c r="AG41" s="188"/>
      <c r="AH41" s="193"/>
      <c r="AI41" s="193"/>
      <c r="AJ41" s="193"/>
      <c r="AK41" s="193"/>
      <c r="AL41" s="188"/>
      <c r="AM41" s="193"/>
      <c r="AN41" s="193"/>
      <c r="AO41" s="193"/>
      <c r="AP41" s="193"/>
      <c r="AQ41" s="188"/>
      <c r="AR41" s="193"/>
      <c r="AS41" s="193"/>
      <c r="AT41" s="193"/>
      <c r="AU41" s="193"/>
      <c r="AV41" s="188"/>
      <c r="AW41" s="193"/>
    </row>
    <row r="42" spans="2:49" s="176" customFormat="1" ht="20.25" customHeight="1">
      <c r="B42" s="192" t="s">
        <v>100</v>
      </c>
      <c r="C42" s="192"/>
      <c r="D42" s="189"/>
      <c r="E42" s="189"/>
      <c r="F42" s="189"/>
      <c r="G42" s="191"/>
      <c r="H42" s="188"/>
      <c r="I42" s="189"/>
      <c r="J42" s="189"/>
      <c r="K42" s="189"/>
      <c r="L42" s="191"/>
      <c r="M42" s="188"/>
      <c r="N42" s="189"/>
      <c r="O42" s="189"/>
      <c r="P42" s="189"/>
      <c r="Q42" s="191"/>
      <c r="R42" s="188"/>
      <c r="S42" s="189"/>
      <c r="T42" s="189"/>
      <c r="U42" s="189"/>
      <c r="V42" s="189"/>
      <c r="W42" s="188"/>
      <c r="X42" s="189"/>
      <c r="Y42" s="189"/>
      <c r="Z42" s="189"/>
      <c r="AA42" s="189"/>
      <c r="AB42" s="188"/>
      <c r="AC42" s="189"/>
      <c r="AD42" s="189"/>
      <c r="AE42" s="190"/>
      <c r="AF42" s="190"/>
      <c r="AG42" s="188"/>
      <c r="AH42" s="189"/>
      <c r="AI42" s="189"/>
      <c r="AJ42" s="189"/>
      <c r="AK42" s="189"/>
      <c r="AL42" s="188"/>
      <c r="AM42" s="189"/>
      <c r="AN42" s="189"/>
      <c r="AO42" s="189"/>
      <c r="AP42" s="189"/>
      <c r="AQ42" s="188"/>
      <c r="AR42" s="189"/>
      <c r="AS42" s="189"/>
      <c r="AT42" s="189"/>
      <c r="AU42" s="189"/>
      <c r="AV42" s="188"/>
      <c r="AW42" s="189"/>
    </row>
    <row r="43" spans="2:49" s="176" customFormat="1" ht="15" customHeight="1">
      <c r="B43" s="181" t="s">
        <v>99</v>
      </c>
      <c r="C43" s="181"/>
      <c r="D43" s="184">
        <v>109</v>
      </c>
      <c r="E43" s="184">
        <v>108</v>
      </c>
      <c r="F43" s="184">
        <v>108</v>
      </c>
      <c r="G43" s="184">
        <v>109</v>
      </c>
      <c r="H43" s="187">
        <v>109</v>
      </c>
      <c r="I43" s="184">
        <v>110</v>
      </c>
      <c r="J43" s="184">
        <v>113</v>
      </c>
      <c r="K43" s="184">
        <v>117</v>
      </c>
      <c r="L43" s="186">
        <v>118</v>
      </c>
      <c r="M43" s="183">
        <v>118</v>
      </c>
      <c r="N43" s="184">
        <v>120</v>
      </c>
      <c r="O43" s="184">
        <v>121</v>
      </c>
      <c r="P43" s="184">
        <v>121</v>
      </c>
      <c r="Q43" s="186">
        <v>120</v>
      </c>
      <c r="R43" s="183">
        <v>120</v>
      </c>
      <c r="S43" s="184">
        <v>120</v>
      </c>
      <c r="T43" s="184">
        <v>120</v>
      </c>
      <c r="U43" s="184">
        <v>121</v>
      </c>
      <c r="V43" s="184">
        <v>124</v>
      </c>
      <c r="W43" s="183">
        <v>124</v>
      </c>
      <c r="X43" s="184">
        <v>126</v>
      </c>
      <c r="Y43" s="184">
        <v>127</v>
      </c>
      <c r="Z43" s="184">
        <v>127</v>
      </c>
      <c r="AA43" s="184">
        <v>126</v>
      </c>
      <c r="AB43" s="183">
        <v>126</v>
      </c>
      <c r="AC43" s="184">
        <v>125</v>
      </c>
      <c r="AD43" s="184">
        <v>126</v>
      </c>
      <c r="AE43" s="185">
        <v>127</v>
      </c>
      <c r="AF43" s="185">
        <v>128</v>
      </c>
      <c r="AG43" s="183">
        <v>128</v>
      </c>
      <c r="AH43" s="184">
        <v>127</v>
      </c>
      <c r="AI43" s="184">
        <v>127</v>
      </c>
      <c r="AJ43" s="184">
        <v>126</v>
      </c>
      <c r="AK43" s="184">
        <v>125</v>
      </c>
      <c r="AL43" s="183">
        <v>125</v>
      </c>
      <c r="AM43" s="184">
        <v>124</v>
      </c>
      <c r="AN43" s="184">
        <v>122</v>
      </c>
      <c r="AO43" s="184">
        <v>122</v>
      </c>
      <c r="AP43" s="184">
        <v>123</v>
      </c>
      <c r="AQ43" s="183">
        <v>123</v>
      </c>
      <c r="AR43" s="184">
        <v>123</v>
      </c>
      <c r="AS43" s="184">
        <v>120</v>
      </c>
      <c r="AT43" s="184">
        <v>122</v>
      </c>
      <c r="AU43" s="184">
        <v>122</v>
      </c>
      <c r="AV43" s="183">
        <v>122</v>
      </c>
      <c r="AW43" s="184">
        <v>121</v>
      </c>
    </row>
    <row r="44" spans="2:49" s="176" customFormat="1" ht="15" customHeight="1">
      <c r="B44" s="181" t="s">
        <v>98</v>
      </c>
      <c r="C44" s="181"/>
      <c r="D44" s="184">
        <v>65</v>
      </c>
      <c r="E44" s="184">
        <v>68</v>
      </c>
      <c r="F44" s="184">
        <v>70</v>
      </c>
      <c r="G44" s="184">
        <v>87</v>
      </c>
      <c r="H44" s="187">
        <v>87</v>
      </c>
      <c r="I44" s="184">
        <v>89</v>
      </c>
      <c r="J44" s="184">
        <v>92</v>
      </c>
      <c r="K44" s="184">
        <v>98</v>
      </c>
      <c r="L44" s="186">
        <v>113</v>
      </c>
      <c r="M44" s="183">
        <v>113</v>
      </c>
      <c r="N44" s="184">
        <v>115</v>
      </c>
      <c r="O44" s="184">
        <v>122</v>
      </c>
      <c r="P44" s="184">
        <v>133</v>
      </c>
      <c r="Q44" s="186">
        <v>146</v>
      </c>
      <c r="R44" s="183">
        <v>146</v>
      </c>
      <c r="S44" s="184">
        <v>148</v>
      </c>
      <c r="T44" s="184">
        <v>158</v>
      </c>
      <c r="U44" s="184">
        <v>173</v>
      </c>
      <c r="V44" s="184">
        <v>187</v>
      </c>
      <c r="W44" s="183">
        <v>187</v>
      </c>
      <c r="X44" s="184">
        <v>192</v>
      </c>
      <c r="Y44" s="184">
        <v>195</v>
      </c>
      <c r="Z44" s="184">
        <v>201</v>
      </c>
      <c r="AA44" s="184">
        <v>214</v>
      </c>
      <c r="AB44" s="183">
        <v>214</v>
      </c>
      <c r="AC44" s="184">
        <v>216</v>
      </c>
      <c r="AD44" s="184">
        <v>219</v>
      </c>
      <c r="AE44" s="185">
        <v>224</v>
      </c>
      <c r="AF44" s="185">
        <v>239</v>
      </c>
      <c r="AG44" s="183">
        <v>239</v>
      </c>
      <c r="AH44" s="184">
        <v>239</v>
      </c>
      <c r="AI44" s="184">
        <v>237</v>
      </c>
      <c r="AJ44" s="184">
        <v>240</v>
      </c>
      <c r="AK44" s="184">
        <v>247</v>
      </c>
      <c r="AL44" s="183">
        <v>247</v>
      </c>
      <c r="AM44" s="184">
        <v>246</v>
      </c>
      <c r="AN44" s="184">
        <v>251</v>
      </c>
      <c r="AO44" s="184">
        <v>254</v>
      </c>
      <c r="AP44" s="184">
        <v>265</v>
      </c>
      <c r="AQ44" s="183">
        <v>265</v>
      </c>
      <c r="AR44" s="184">
        <v>267</v>
      </c>
      <c r="AS44" s="184">
        <v>263</v>
      </c>
      <c r="AT44" s="184">
        <v>264</v>
      </c>
      <c r="AU44" s="184">
        <v>265</v>
      </c>
      <c r="AV44" s="183">
        <v>265</v>
      </c>
      <c r="AW44" s="184">
        <v>266</v>
      </c>
    </row>
    <row r="45" spans="2:49" s="176" customFormat="1" ht="15" customHeight="1">
      <c r="B45" s="181" t="s">
        <v>97</v>
      </c>
      <c r="C45" s="181"/>
      <c r="D45" s="184">
        <v>135</v>
      </c>
      <c r="E45" s="184">
        <v>142</v>
      </c>
      <c r="F45" s="184">
        <v>143</v>
      </c>
      <c r="G45" s="184">
        <v>154</v>
      </c>
      <c r="H45" s="187">
        <v>154</v>
      </c>
      <c r="I45" s="184">
        <v>156</v>
      </c>
      <c r="J45" s="184">
        <v>165</v>
      </c>
      <c r="K45" s="184">
        <v>172</v>
      </c>
      <c r="L45" s="186">
        <v>183</v>
      </c>
      <c r="M45" s="183">
        <v>183</v>
      </c>
      <c r="N45" s="184">
        <v>183</v>
      </c>
      <c r="O45" s="184">
        <v>188</v>
      </c>
      <c r="P45" s="184">
        <v>191</v>
      </c>
      <c r="Q45" s="186">
        <v>201</v>
      </c>
      <c r="R45" s="183">
        <v>201</v>
      </c>
      <c r="S45" s="184">
        <v>204</v>
      </c>
      <c r="T45" s="184">
        <v>206</v>
      </c>
      <c r="U45" s="184">
        <v>207</v>
      </c>
      <c r="V45" s="184">
        <v>214</v>
      </c>
      <c r="W45" s="183">
        <v>214</v>
      </c>
      <c r="X45" s="184">
        <v>250</v>
      </c>
      <c r="Y45" s="184">
        <v>254</v>
      </c>
      <c r="Z45" s="184">
        <v>261</v>
      </c>
      <c r="AA45" s="184">
        <v>271</v>
      </c>
      <c r="AB45" s="183">
        <v>271</v>
      </c>
      <c r="AC45" s="184">
        <v>270</v>
      </c>
      <c r="AD45" s="184">
        <v>274</v>
      </c>
      <c r="AE45" s="185">
        <v>281</v>
      </c>
      <c r="AF45" s="185">
        <v>292</v>
      </c>
      <c r="AG45" s="183">
        <v>292</v>
      </c>
      <c r="AH45" s="184">
        <v>293</v>
      </c>
      <c r="AI45" s="184">
        <f>87+42+68+48+50</f>
        <v>295</v>
      </c>
      <c r="AJ45" s="184">
        <f>87+42+68+48+50</f>
        <v>295</v>
      </c>
      <c r="AK45" s="184">
        <v>300</v>
      </c>
      <c r="AL45" s="183">
        <v>300</v>
      </c>
      <c r="AM45" s="184">
        <v>301</v>
      </c>
      <c r="AN45" s="184">
        <v>299</v>
      </c>
      <c r="AO45" s="184">
        <v>300</v>
      </c>
      <c r="AP45" s="184">
        <v>302</v>
      </c>
      <c r="AQ45" s="183">
        <v>302</v>
      </c>
      <c r="AR45" s="184">
        <v>301</v>
      </c>
      <c r="AS45" s="184">
        <v>304</v>
      </c>
      <c r="AT45" s="184">
        <v>310</v>
      </c>
      <c r="AU45" s="184">
        <v>315</v>
      </c>
      <c r="AV45" s="183">
        <v>315</v>
      </c>
      <c r="AW45" s="184">
        <v>317</v>
      </c>
    </row>
    <row r="46" spans="2:49" s="176" customFormat="1" ht="15" customHeight="1">
      <c r="B46" s="182" t="s">
        <v>96</v>
      </c>
      <c r="C46" s="181"/>
      <c r="D46" s="178">
        <v>309</v>
      </c>
      <c r="E46" s="178">
        <v>318</v>
      </c>
      <c r="F46" s="178">
        <v>321</v>
      </c>
      <c r="G46" s="180">
        <v>350</v>
      </c>
      <c r="H46" s="177">
        <v>350</v>
      </c>
      <c r="I46" s="178">
        <v>355</v>
      </c>
      <c r="J46" s="178">
        <v>370</v>
      </c>
      <c r="K46" s="178">
        <v>387</v>
      </c>
      <c r="L46" s="180">
        <v>414</v>
      </c>
      <c r="M46" s="177">
        <v>414</v>
      </c>
      <c r="N46" s="178">
        <v>418</v>
      </c>
      <c r="O46" s="178">
        <v>431</v>
      </c>
      <c r="P46" s="178">
        <v>445</v>
      </c>
      <c r="Q46" s="180">
        <v>467</v>
      </c>
      <c r="R46" s="177">
        <v>467</v>
      </c>
      <c r="S46" s="178">
        <v>472</v>
      </c>
      <c r="T46" s="178">
        <f t="shared" ref="T46:AW46" si="7">SUM(T43:T45)</f>
        <v>484</v>
      </c>
      <c r="U46" s="178">
        <f t="shared" si="7"/>
        <v>501</v>
      </c>
      <c r="V46" s="178">
        <f t="shared" si="7"/>
        <v>525</v>
      </c>
      <c r="W46" s="177">
        <f t="shared" si="7"/>
        <v>525</v>
      </c>
      <c r="X46" s="178">
        <f t="shared" si="7"/>
        <v>568</v>
      </c>
      <c r="Y46" s="178">
        <f t="shared" si="7"/>
        <v>576</v>
      </c>
      <c r="Z46" s="178">
        <f t="shared" si="7"/>
        <v>589</v>
      </c>
      <c r="AA46" s="178">
        <f t="shared" si="7"/>
        <v>611</v>
      </c>
      <c r="AB46" s="177">
        <f t="shared" si="7"/>
        <v>611</v>
      </c>
      <c r="AC46" s="178">
        <f t="shared" si="7"/>
        <v>611</v>
      </c>
      <c r="AD46" s="178">
        <f t="shared" si="7"/>
        <v>619</v>
      </c>
      <c r="AE46" s="179">
        <f t="shared" si="7"/>
        <v>632</v>
      </c>
      <c r="AF46" s="179">
        <f t="shared" si="7"/>
        <v>659</v>
      </c>
      <c r="AG46" s="177">
        <f t="shared" si="7"/>
        <v>659</v>
      </c>
      <c r="AH46" s="178">
        <f t="shared" si="7"/>
        <v>659</v>
      </c>
      <c r="AI46" s="178">
        <f t="shared" si="7"/>
        <v>659</v>
      </c>
      <c r="AJ46" s="178">
        <f t="shared" si="7"/>
        <v>661</v>
      </c>
      <c r="AK46" s="178">
        <f t="shared" si="7"/>
        <v>672</v>
      </c>
      <c r="AL46" s="177">
        <f t="shared" si="7"/>
        <v>672</v>
      </c>
      <c r="AM46" s="178">
        <f t="shared" si="7"/>
        <v>671</v>
      </c>
      <c r="AN46" s="178">
        <f t="shared" si="7"/>
        <v>672</v>
      </c>
      <c r="AO46" s="178">
        <f t="shared" si="7"/>
        <v>676</v>
      </c>
      <c r="AP46" s="178">
        <f t="shared" si="7"/>
        <v>690</v>
      </c>
      <c r="AQ46" s="177">
        <f t="shared" si="7"/>
        <v>690</v>
      </c>
      <c r="AR46" s="178">
        <f t="shared" si="7"/>
        <v>691</v>
      </c>
      <c r="AS46" s="178">
        <f t="shared" si="7"/>
        <v>687</v>
      </c>
      <c r="AT46" s="178">
        <f t="shared" si="7"/>
        <v>696</v>
      </c>
      <c r="AU46" s="178">
        <f t="shared" si="7"/>
        <v>702</v>
      </c>
      <c r="AV46" s="177">
        <f t="shared" si="7"/>
        <v>702</v>
      </c>
      <c r="AW46" s="178">
        <f t="shared" si="7"/>
        <v>704</v>
      </c>
    </row>
    <row r="47" spans="2:49">
      <c r="Z47" s="174"/>
    </row>
  </sheetData>
  <mergeCells count="5">
    <mergeCell ref="X3:AA3"/>
    <mergeCell ref="AC3:AF3"/>
    <mergeCell ref="AH3:AK3"/>
    <mergeCell ref="AM3:AP3"/>
    <mergeCell ref="AR3:AU3"/>
  </mergeCells>
  <printOptions horizontalCentered="1"/>
  <pageMargins left="0.25" right="0.25" top="0.5" bottom="0.5" header="0.3" footer="0.3"/>
  <pageSetup scale="47" orientation="landscape"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ignoredErrors>
    <ignoredError sqref="AV12 AQ12" formula="1"/>
  </ignoredError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Mougias</dc:creator>
  <cp:lastModifiedBy>Ryan Kerwick</cp:lastModifiedBy>
  <cp:lastPrinted>2019-10-24T19:45:01Z</cp:lastPrinted>
  <dcterms:created xsi:type="dcterms:W3CDTF">2017-04-18T16:20:48Z</dcterms:created>
  <dcterms:modified xsi:type="dcterms:W3CDTF">2023-04-27T16:54:32Z</dcterms:modified>
</cp:coreProperties>
</file>